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65" windowHeight="5805" activeTab="0"/>
  </bookViews>
  <sheets>
    <sheet name="30" sheetId="1" r:id="rId1"/>
  </sheets>
  <definedNames/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<sst xmlns="http://schemas.openxmlformats.org/spreadsheetml/2006/main" count="235" uniqueCount="63">
  <si>
    <t>CAMPIONATO DI SERIE D 2004/2005</t>
  </si>
  <si>
    <t>GIORNATA</t>
  </si>
  <si>
    <t>risultato finale</t>
  </si>
  <si>
    <t>1q</t>
  </si>
  <si>
    <t>2q</t>
  </si>
  <si>
    <t>3q</t>
  </si>
  <si>
    <t>4q</t>
  </si>
  <si>
    <t>OER</t>
  </si>
  <si>
    <t>supp</t>
  </si>
  <si>
    <t>eurosystems LUZZARA</t>
  </si>
  <si>
    <t>arbitri:</t>
  </si>
  <si>
    <t>luogo:</t>
  </si>
  <si>
    <t>n.</t>
  </si>
  <si>
    <t>nome</t>
  </si>
  <si>
    <t>pres.</t>
  </si>
  <si>
    <t>punti</t>
  </si>
  <si>
    <t>min.</t>
  </si>
  <si>
    <t>tiri da 2</t>
  </si>
  <si>
    <t>%</t>
  </si>
  <si>
    <t>tiri da 3</t>
  </si>
  <si>
    <t>tiri liberi</t>
  </si>
  <si>
    <t>rb</t>
  </si>
  <si>
    <t>pp</t>
  </si>
  <si>
    <t>pr</t>
  </si>
  <si>
    <t>as</t>
  </si>
  <si>
    <t>fa</t>
  </si>
  <si>
    <t>Artoni Matteo</t>
  </si>
  <si>
    <t>/</t>
  </si>
  <si>
    <t>Scardovelli Francesco</t>
  </si>
  <si>
    <t>Cavazzuti Simone</t>
  </si>
  <si>
    <t>Bernardelli Alessio</t>
  </si>
  <si>
    <t>Sereni Roberto</t>
  </si>
  <si>
    <t>Sereni Paolo</t>
  </si>
  <si>
    <t>Lodi Fabio</t>
  </si>
  <si>
    <t>Pedroni Luca</t>
  </si>
  <si>
    <t>Spaggiari Alex</t>
  </si>
  <si>
    <t>Manfredini Alessandro</t>
  </si>
  <si>
    <t>Gozzi Giovanni</t>
  </si>
  <si>
    <t>Filippini Matteo</t>
  </si>
  <si>
    <t>Casarini Marco</t>
  </si>
  <si>
    <t>Iotti Gianluca</t>
  </si>
  <si>
    <t>Barbieri Marcello</t>
  </si>
  <si>
    <t>Malagoni Marco</t>
  </si>
  <si>
    <t>rimbalzi / recuperi / perse / falli di squadra</t>
  </si>
  <si>
    <t>totali di squadra</t>
  </si>
  <si>
    <t>avversari</t>
  </si>
  <si>
    <t>STATISTICHE TOTALI</t>
  </si>
  <si>
    <t>media</t>
  </si>
  <si>
    <t>m/p</t>
  </si>
  <si>
    <t>rb/p</t>
  </si>
  <si>
    <t>pp/p</t>
  </si>
  <si>
    <t>pr/p</t>
  </si>
  <si>
    <t>as/p</t>
  </si>
  <si>
    <t>fa/p</t>
  </si>
  <si>
    <t>TOTALI</t>
  </si>
  <si>
    <t>MEDIA SU N.</t>
  </si>
  <si>
    <t>GIORNATE</t>
  </si>
  <si>
    <t>supplementari giocati:</t>
  </si>
  <si>
    <t>Berni Cristian</t>
  </si>
  <si>
    <t>Massalombarda</t>
  </si>
  <si>
    <t>Baldini e Mazzuccato</t>
  </si>
  <si>
    <t>Massa Lombarda(RA)</t>
  </si>
  <si>
    <t>Bovi Davide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</si>
</sst>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[Red]\(#,##0\)"/>
    <numFmt numFmtId="165" formatCode="#,##0.00_);[Red]\(#,##0.00\)"/>
    <numFmt numFmtId="166" formatCode="&quot;€ &quot;#,##0_);[Red]\(&quot;€ &quot;#,##0\)"/>
    <numFmt numFmtId="167" formatCode="&quot;€ &quot;#,##0.00_);[Red]\(&quot;€ &quot;#,##0.00\)"/>
    <numFmt numFmtId="168" formatCode="0.0"/>
    <numFmt numFmtId="169" formatCode="0.000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8"/>
      <color indexed="22"/>
      <name val="Arial"/>
      <family val="0"/>
    </font>
    <font>
      <b/>
      <i/>
      <sz val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 style="dotted"/>
      <top style="thin"/>
      <bottom style="dotted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thin"/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dotted"/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168" fontId="7" fillId="0" borderId="1" xfId="0" applyNumberFormat="1" applyFont="1" applyFill="1" applyBorder="1" applyAlignment="1" applyProtection="1">
      <alignment horizontal="center"/>
      <protection/>
    </xf>
    <xf numFmtId="2" fontId="7" fillId="0" borderId="1" xfId="0" applyNumberFormat="1" applyFont="1" applyFill="1" applyBorder="1" applyAlignment="1" applyProtection="1">
      <alignment horizontal="center"/>
      <protection/>
    </xf>
    <xf numFmtId="169" fontId="8" fillId="0" borderId="1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/>
      <protection/>
    </xf>
    <xf numFmtId="9" fontId="7" fillId="0" borderId="2" xfId="0" applyNumberFormat="1" applyFont="1" applyFill="1" applyBorder="1" applyAlignment="1" applyProtection="1">
      <alignment horizontal="center"/>
      <protection/>
    </xf>
    <xf numFmtId="2" fontId="7" fillId="0" borderId="4" xfId="0" applyNumberFormat="1" applyFont="1" applyFill="1" applyBorder="1" applyAlignment="1" applyProtection="1">
      <alignment horizontal="center"/>
      <protection/>
    </xf>
    <xf numFmtId="2" fontId="7" fillId="0" borderId="2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left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7" fillId="0" borderId="7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8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left"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7" fillId="0" borderId="9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Continuous"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center"/>
      <protection/>
    </xf>
    <xf numFmtId="0" fontId="9" fillId="0" borderId="2" xfId="0" applyNumberFormat="1" applyFont="1" applyFill="1" applyBorder="1" applyAlignment="1" applyProtection="1">
      <alignment vertical="center"/>
      <protection/>
    </xf>
    <xf numFmtId="0" fontId="9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right"/>
      <protection/>
    </xf>
    <xf numFmtId="0" fontId="7" fillId="0" borderId="4" xfId="0" applyNumberFormat="1" applyFont="1" applyFill="1" applyBorder="1" applyAlignment="1" applyProtection="1">
      <alignment horizontal="right"/>
      <protection/>
    </xf>
    <xf numFmtId="0" fontId="7" fillId="0" borderId="2" xfId="0" applyNumberFormat="1" applyFont="1" applyFill="1" applyBorder="1" applyAlignment="1" applyProtection="1">
      <alignment horizontal="right"/>
      <protection/>
    </xf>
    <xf numFmtId="0" fontId="9" fillId="0" borderId="2" xfId="0" applyNumberFormat="1" applyFont="1" applyFill="1" applyBorder="1" applyAlignment="1" applyProtection="1">
      <alignment horizontal="right" vertical="center"/>
      <protection/>
    </xf>
    <xf numFmtId="0" fontId="9" fillId="0" borderId="2" xfId="0" applyNumberFormat="1" applyFont="1" applyFill="1" applyBorder="1" applyAlignment="1" applyProtection="1">
      <alignment horizontal="left" vertical="center"/>
      <protection/>
    </xf>
    <xf numFmtId="2" fontId="9" fillId="0" borderId="2" xfId="0" applyNumberFormat="1" applyFont="1" applyFill="1" applyBorder="1" applyAlignment="1" applyProtection="1">
      <alignment horizontal="center" vertical="center"/>
      <protection/>
    </xf>
    <xf numFmtId="2" fontId="7" fillId="0" borderId="12" xfId="0" applyNumberFormat="1" applyFont="1" applyFill="1" applyBorder="1" applyAlignment="1" applyProtection="1">
      <alignment horizontal="center"/>
      <protection/>
    </xf>
    <xf numFmtId="2" fontId="7" fillId="0" borderId="13" xfId="0" applyNumberFormat="1" applyFont="1" applyFill="1" applyBorder="1" applyAlignment="1" applyProtection="1">
      <alignment horizontal="center"/>
      <protection/>
    </xf>
    <xf numFmtId="2" fontId="7" fillId="0" borderId="6" xfId="0" applyNumberFormat="1" applyFont="1" applyFill="1" applyBorder="1" applyAlignment="1" applyProtection="1">
      <alignment horizontal="center"/>
      <protection/>
    </xf>
    <xf numFmtId="2" fontId="9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2" fontId="7" fillId="0" borderId="1" xfId="0" applyNumberFormat="1" applyFont="1" applyFill="1" applyBorder="1" applyAlignment="1" applyProtection="1">
      <alignment/>
      <protection/>
    </xf>
    <xf numFmtId="2" fontId="7" fillId="0" borderId="14" xfId="0" applyNumberFormat="1" applyFont="1" applyFill="1" applyBorder="1" applyAlignment="1" applyProtection="1">
      <alignment/>
      <protection/>
    </xf>
    <xf numFmtId="2" fontId="7" fillId="0" borderId="12" xfId="0" applyNumberFormat="1" applyFont="1" applyFill="1" applyBorder="1" applyAlignment="1" applyProtection="1">
      <alignment/>
      <protection/>
    </xf>
    <xf numFmtId="2" fontId="7" fillId="0" borderId="2" xfId="0" applyNumberFormat="1" applyFont="1" applyFill="1" applyBorder="1" applyAlignment="1" applyProtection="1">
      <alignment/>
      <protection/>
    </xf>
    <xf numFmtId="2" fontId="7" fillId="0" borderId="15" xfId="0" applyNumberFormat="1" applyFont="1" applyFill="1" applyBorder="1" applyAlignment="1" applyProtection="1">
      <alignment/>
      <protection/>
    </xf>
    <xf numFmtId="2" fontId="7" fillId="0" borderId="6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/>
      <protection/>
    </xf>
    <xf numFmtId="0" fontId="6" fillId="0" borderId="7" xfId="0" applyNumberFormat="1" applyFont="1" applyFill="1" applyBorder="1" applyAlignment="1" applyProtection="1">
      <alignment/>
      <protection/>
    </xf>
    <xf numFmtId="0" fontId="6" fillId="0" borderId="5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 horizontal="centerContinuous"/>
      <protection/>
    </xf>
    <xf numFmtId="0" fontId="4" fillId="0" borderId="17" xfId="0" applyNumberFormat="1" applyFont="1" applyFill="1" applyBorder="1" applyAlignment="1" applyProtection="1">
      <alignment horizontal="centerContinuous"/>
      <protection/>
    </xf>
    <xf numFmtId="2" fontId="8" fillId="0" borderId="1" xfId="0" applyNumberFormat="1" applyFont="1" applyFill="1" applyBorder="1" applyAlignment="1" applyProtection="1">
      <alignment/>
      <protection/>
    </xf>
    <xf numFmtId="2" fontId="8" fillId="0" borderId="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Continuous"/>
      <protection/>
    </xf>
    <xf numFmtId="0" fontId="8" fillId="0" borderId="0" xfId="0" applyNumberFormat="1" applyFont="1" applyFill="1" applyBorder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centerContinuous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9" fillId="0" borderId="19" xfId="0" applyNumberFormat="1" applyFont="1" applyFill="1" applyBorder="1" applyAlignment="1" applyProtection="1">
      <alignment horizontal="centerContinuous"/>
      <protection/>
    </xf>
    <xf numFmtId="0" fontId="5" fillId="0" borderId="20" xfId="0" applyNumberFormat="1" applyFont="1" applyFill="1" applyBorder="1" applyAlignment="1" applyProtection="1">
      <alignment/>
      <protection/>
    </xf>
    <xf numFmtId="0" fontId="7" fillId="0" borderId="19" xfId="0" applyNumberFormat="1" applyFont="1" applyFill="1" applyBorder="1" applyAlignment="1" applyProtection="1">
      <alignment horizontal="center"/>
      <protection/>
    </xf>
    <xf numFmtId="0" fontId="7" fillId="0" borderId="21" xfId="0" applyNumberFormat="1" applyFont="1" applyFill="1" applyBorder="1" applyAlignment="1" applyProtection="1">
      <alignment horizontal="center"/>
      <protection/>
    </xf>
    <xf numFmtId="0" fontId="9" fillId="0" borderId="22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/>
      <protection/>
    </xf>
    <xf numFmtId="0" fontId="7" fillId="0" borderId="23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2" fillId="0" borderId="7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2" fontId="12" fillId="0" borderId="1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right" vertical="center"/>
      <protection/>
    </xf>
    <xf numFmtId="0" fontId="12" fillId="0" borderId="1" xfId="0" applyNumberFormat="1" applyFont="1" applyFill="1" applyBorder="1" applyAlignment="1" applyProtection="1">
      <alignment horizontal="left" vertical="center"/>
      <protection/>
    </xf>
    <xf numFmtId="2" fontId="12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/>
      <protection/>
    </xf>
    <xf numFmtId="0" fontId="8" fillId="0" borderId="23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centerContinuous"/>
      <protection/>
    </xf>
    <xf numFmtId="0" fontId="5" fillId="0" borderId="2" xfId="0" applyNumberFormat="1" applyFont="1" applyFill="1" applyBorder="1" applyAlignment="1" applyProtection="1">
      <alignment horizontal="centerContinuous"/>
      <protection/>
    </xf>
    <xf numFmtId="0" fontId="4" fillId="0" borderId="24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 horizontal="left"/>
      <protection/>
    </xf>
    <xf numFmtId="2" fontId="7" fillId="0" borderId="25" xfId="0" applyNumberFormat="1" applyFont="1" applyFill="1" applyBorder="1" applyAlignment="1" applyProtection="1">
      <alignment/>
      <protection/>
    </xf>
    <xf numFmtId="0" fontId="9" fillId="0" borderId="20" xfId="0" applyNumberFormat="1" applyFont="1" applyFill="1" applyBorder="1" applyAlignment="1" applyProtection="1">
      <alignment horizontal="center"/>
      <protection/>
    </xf>
    <xf numFmtId="0" fontId="4" fillId="0" borderId="26" xfId="0" applyNumberFormat="1" applyFont="1" applyFill="1" applyBorder="1" applyAlignment="1" applyProtection="1">
      <alignment horizontal="center"/>
      <protection/>
    </xf>
    <xf numFmtId="0" fontId="4" fillId="0" borderId="27" xfId="0" applyNumberFormat="1" applyFont="1" applyFill="1" applyBorder="1" applyAlignment="1" applyProtection="1">
      <alignment horizontal="center"/>
      <protection/>
    </xf>
    <xf numFmtId="0" fontId="7" fillId="0" borderId="26" xfId="0" applyNumberFormat="1" applyFont="1" applyFill="1" applyBorder="1" applyAlignment="1" applyProtection="1">
      <alignment horizontal="center"/>
      <protection/>
    </xf>
    <xf numFmtId="0" fontId="7" fillId="0" borderId="28" xfId="0" applyNumberFormat="1" applyFont="1" applyFill="1" applyBorder="1" applyAlignment="1" applyProtection="1">
      <alignment horizontal="center"/>
      <protection/>
    </xf>
    <xf numFmtId="2" fontId="7" fillId="0" borderId="29" xfId="0" applyNumberFormat="1" applyFont="1" applyFill="1" applyBorder="1" applyAlignment="1" applyProtection="1">
      <alignment/>
      <protection/>
    </xf>
    <xf numFmtId="0" fontId="7" fillId="0" borderId="22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Fill="1" applyBorder="1" applyAlignment="1" applyProtection="1">
      <alignment/>
      <protection/>
    </xf>
    <xf numFmtId="2" fontId="7" fillId="0" borderId="27" xfId="0" applyNumberFormat="1" applyFont="1" applyFill="1" applyBorder="1" applyAlignment="1" applyProtection="1">
      <alignment/>
      <protection/>
    </xf>
    <xf numFmtId="0" fontId="7" fillId="0" borderId="18" xfId="0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/>
      <protection/>
    </xf>
    <xf numFmtId="168" fontId="7" fillId="0" borderId="4" xfId="0" applyNumberFormat="1" applyFont="1" applyFill="1" applyBorder="1" applyAlignment="1" applyProtection="1">
      <alignment horizontal="center"/>
      <protection/>
    </xf>
    <xf numFmtId="168" fontId="7" fillId="0" borderId="2" xfId="0" applyNumberFormat="1" applyFont="1" applyFill="1" applyBorder="1" applyAlignment="1" applyProtection="1">
      <alignment horizontal="center"/>
      <protection/>
    </xf>
    <xf numFmtId="168" fontId="12" fillId="0" borderId="1" xfId="0" applyNumberFormat="1" applyFont="1" applyFill="1" applyBorder="1" applyAlignment="1" applyProtection="1">
      <alignment horizontal="center" vertical="center"/>
      <protection/>
    </xf>
    <xf numFmtId="168" fontId="9" fillId="0" borderId="2" xfId="0" applyNumberFormat="1" applyFont="1" applyFill="1" applyBorder="1" applyAlignment="1" applyProtection="1">
      <alignment horizontal="center" vertical="center"/>
      <protection/>
    </xf>
    <xf numFmtId="168" fontId="7" fillId="0" borderId="12" xfId="0" applyNumberFormat="1" applyFont="1" applyFill="1" applyBorder="1" applyAlignment="1" applyProtection="1">
      <alignment horizontal="center"/>
      <protection/>
    </xf>
    <xf numFmtId="168" fontId="7" fillId="0" borderId="13" xfId="0" applyNumberFormat="1" applyFont="1" applyFill="1" applyBorder="1" applyAlignment="1" applyProtection="1">
      <alignment horizontal="center"/>
      <protection/>
    </xf>
    <xf numFmtId="168" fontId="7" fillId="0" borderId="6" xfId="0" applyNumberFormat="1" applyFont="1" applyFill="1" applyBorder="1" applyAlignment="1" applyProtection="1">
      <alignment horizontal="center"/>
      <protection/>
    </xf>
    <xf numFmtId="168" fontId="12" fillId="0" borderId="12" xfId="0" applyNumberFormat="1" applyFont="1" applyFill="1" applyBorder="1" applyAlignment="1" applyProtection="1">
      <alignment horizontal="center" vertical="center"/>
      <protection/>
    </xf>
    <xf numFmtId="168" fontId="9" fillId="0" borderId="6" xfId="0" applyNumberFormat="1" applyFont="1" applyFill="1" applyBorder="1" applyAlignment="1" applyProtection="1">
      <alignment horizontal="center" vertical="center"/>
      <protection/>
    </xf>
    <xf numFmtId="168" fontId="7" fillId="0" borderId="23" xfId="0" applyNumberFormat="1" applyFont="1" applyFill="1" applyBorder="1" applyAlignment="1" applyProtection="1">
      <alignment horizontal="center"/>
      <protection/>
    </xf>
    <xf numFmtId="168" fontId="7" fillId="0" borderId="2" xfId="0" applyNumberFormat="1" applyFont="1" applyFill="1" applyBorder="1" applyAlignment="1" applyProtection="1">
      <alignment/>
      <protection/>
    </xf>
    <xf numFmtId="168" fontId="7" fillId="0" borderId="16" xfId="0" applyNumberFormat="1" applyFont="1" applyFill="1" applyBorder="1" applyAlignment="1" applyProtection="1">
      <alignment horizontal="centerContinuous"/>
      <protection/>
    </xf>
    <xf numFmtId="168" fontId="8" fillId="0" borderId="1" xfId="0" applyNumberFormat="1" applyFont="1" applyFill="1" applyBorder="1" applyAlignment="1" applyProtection="1">
      <alignment horizontal="centerContinuous"/>
      <protection/>
    </xf>
    <xf numFmtId="168" fontId="7" fillId="0" borderId="16" xfId="0" applyNumberFormat="1" applyFont="1" applyFill="1" applyBorder="1" applyAlignment="1" applyProtection="1">
      <alignment/>
      <protection/>
    </xf>
    <xf numFmtId="168" fontId="7" fillId="0" borderId="1" xfId="0" applyNumberFormat="1" applyFont="1" applyFill="1" applyBorder="1" applyAlignment="1" applyProtection="1">
      <alignment/>
      <protection/>
    </xf>
    <xf numFmtId="168" fontId="7" fillId="0" borderId="17" xfId="0" applyNumberFormat="1" applyFont="1" applyFill="1" applyBorder="1" applyAlignment="1" applyProtection="1">
      <alignment horizontal="centerContinuous"/>
      <protection/>
    </xf>
    <xf numFmtId="168" fontId="8" fillId="0" borderId="2" xfId="0" applyNumberFormat="1" applyFont="1" applyFill="1" applyBorder="1" applyAlignment="1" applyProtection="1">
      <alignment horizontal="centerContinuous"/>
      <protection/>
    </xf>
    <xf numFmtId="168" fontId="7" fillId="0" borderId="31" xfId="0" applyNumberFormat="1" applyFont="1" applyFill="1" applyBorder="1" applyAlignment="1" applyProtection="1">
      <alignment/>
      <protection/>
    </xf>
    <xf numFmtId="168" fontId="7" fillId="0" borderId="32" xfId="0" applyNumberFormat="1" applyFont="1" applyFill="1" applyBorder="1" applyAlignment="1" applyProtection="1">
      <alignment/>
      <protection/>
    </xf>
    <xf numFmtId="168" fontId="4" fillId="0" borderId="1" xfId="0" applyNumberFormat="1" applyFont="1" applyFill="1" applyBorder="1" applyAlignment="1" applyProtection="1">
      <alignment/>
      <protection/>
    </xf>
    <xf numFmtId="168" fontId="4" fillId="0" borderId="2" xfId="0" applyNumberFormat="1" applyFont="1" applyFill="1" applyBorder="1" applyAlignment="1" applyProtection="1">
      <alignment/>
      <protection/>
    </xf>
    <xf numFmtId="169" fontId="8" fillId="0" borderId="2" xfId="0" applyNumberFormat="1" applyFont="1" applyFill="1" applyBorder="1" applyAlignment="1" applyProtection="1">
      <alignment/>
      <protection/>
    </xf>
    <xf numFmtId="0" fontId="7" fillId="0" borderId="23" xfId="0" applyNumberFormat="1" applyFont="1" applyFill="1" applyBorder="1" applyAlignment="1" applyProtection="1">
      <alignment horizontal="right"/>
      <protection/>
    </xf>
    <xf numFmtId="0" fontId="7" fillId="0" borderId="23" xfId="0" applyNumberFormat="1" applyFont="1" applyFill="1" applyBorder="1" applyAlignment="1" applyProtection="1">
      <alignment horizontal="center"/>
      <protection/>
    </xf>
    <xf numFmtId="0" fontId="7" fillId="0" borderId="23" xfId="0" applyNumberFormat="1" applyFont="1" applyFill="1" applyBorder="1" applyAlignment="1" applyProtection="1">
      <alignment horizontal="left"/>
      <protection/>
    </xf>
    <xf numFmtId="168" fontId="8" fillId="0" borderId="1" xfId="0" applyNumberFormat="1" applyFont="1" applyFill="1" applyBorder="1" applyAlignment="1" applyProtection="1">
      <alignment/>
      <protection/>
    </xf>
    <xf numFmtId="168" fontId="7" fillId="0" borderId="14" xfId="0" applyNumberFormat="1" applyFont="1" applyFill="1" applyBorder="1" applyAlignment="1" applyProtection="1">
      <alignment/>
      <protection/>
    </xf>
    <xf numFmtId="168" fontId="7" fillId="0" borderId="26" xfId="0" applyNumberFormat="1" applyFont="1" applyFill="1" applyBorder="1" applyAlignment="1" applyProtection="1">
      <alignment/>
      <protection/>
    </xf>
    <xf numFmtId="168" fontId="7" fillId="0" borderId="25" xfId="0" applyNumberFormat="1" applyFont="1" applyFill="1" applyBorder="1" applyAlignment="1" applyProtection="1">
      <alignment/>
      <protection/>
    </xf>
    <xf numFmtId="168" fontId="8" fillId="0" borderId="2" xfId="0" applyNumberFormat="1" applyFont="1" applyFill="1" applyBorder="1" applyAlignment="1" applyProtection="1">
      <alignment/>
      <protection/>
    </xf>
    <xf numFmtId="168" fontId="7" fillId="0" borderId="15" xfId="0" applyNumberFormat="1" applyFont="1" applyFill="1" applyBorder="1" applyAlignment="1" applyProtection="1">
      <alignment/>
      <protection/>
    </xf>
    <xf numFmtId="168" fontId="7" fillId="0" borderId="27" xfId="0" applyNumberFormat="1" applyFont="1" applyFill="1" applyBorder="1" applyAlignment="1" applyProtection="1">
      <alignment/>
      <protection/>
    </xf>
    <xf numFmtId="168" fontId="7" fillId="0" borderId="29" xfId="0" applyNumberFormat="1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4"/>
  <sheetViews>
    <sheetView showGridLines="0" tabSelected="1" workbookViewId="0" topLeftCell="A41">
      <selection activeCell="A64" sqref="A64"/>
    </sheetView>
  </sheetViews>
  <sheetFormatPr defaultColWidth="9.140625" defaultRowHeight="12.75"/>
  <cols>
    <col min="1" max="1" width="3.57421875" style="5" customWidth="1"/>
    <col min="2" max="2" width="16.28125" style="7" customWidth="1"/>
    <col min="3" max="3" width="4.140625" style="7" customWidth="1"/>
    <col min="4" max="4" width="4.8515625" style="7" customWidth="1"/>
    <col min="5" max="5" width="4.421875" style="7" customWidth="1"/>
    <col min="6" max="7" width="5.00390625" style="7" customWidth="1"/>
    <col min="8" max="8" width="5.140625" style="7" customWidth="1"/>
    <col min="9" max="9" width="1.8515625" style="7" customWidth="1"/>
    <col min="10" max="10" width="4.7109375" style="7" customWidth="1"/>
    <col min="11" max="11" width="5.140625" style="7" customWidth="1"/>
    <col min="12" max="12" width="6.00390625" style="7" customWidth="1"/>
    <col min="13" max="13" width="2.00390625" style="7" customWidth="1"/>
    <col min="14" max="14" width="6.00390625" style="7" customWidth="1"/>
    <col min="15" max="15" width="5.00390625" style="7" customWidth="1"/>
    <col min="16" max="16" width="4.57421875" style="7" customWidth="1"/>
    <col min="17" max="17" width="1.7109375" style="7" customWidth="1"/>
    <col min="18" max="19" width="5.140625" style="7" customWidth="1"/>
    <col min="20" max="21" width="5.28125" style="7" customWidth="1"/>
    <col min="22" max="24" width="5.140625" style="7" customWidth="1"/>
    <col min="25" max="25" width="4.8515625" style="7" customWidth="1"/>
    <col min="26" max="28" width="5.00390625" style="7" customWidth="1"/>
    <col min="29" max="29" width="5.140625" style="7" customWidth="1"/>
    <col min="30" max="16384" width="10.00390625" style="7" customWidth="1"/>
  </cols>
  <sheetData>
    <row r="1" spans="1:29" ht="20.25" customHeight="1">
      <c r="A1" s="41" t="s">
        <v>0</v>
      </c>
      <c r="B1" s="40"/>
      <c r="C1" s="66"/>
      <c r="D1" s="66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</row>
    <row r="2" spans="2:22" ht="13.5" customHeight="1">
      <c r="B2" s="68" t="s">
        <v>1</v>
      </c>
      <c r="C2" s="74">
        <v>32</v>
      </c>
      <c r="D2" s="74"/>
      <c r="E2" s="76"/>
      <c r="F2" s="75" t="s">
        <v>2</v>
      </c>
      <c r="G2" s="69"/>
      <c r="H2" s="69"/>
      <c r="I2" s="57"/>
      <c r="J2" s="79" t="s">
        <v>3</v>
      </c>
      <c r="K2" s="79" t="s">
        <v>4</v>
      </c>
      <c r="L2" s="79" t="s">
        <v>5</v>
      </c>
      <c r="M2" s="59"/>
      <c r="N2" s="102" t="s">
        <v>6</v>
      </c>
      <c r="O2" s="60"/>
      <c r="P2" s="58" t="s">
        <v>7</v>
      </c>
      <c r="Q2" s="61"/>
      <c r="R2" s="77" t="s">
        <v>3</v>
      </c>
      <c r="S2" s="77" t="s">
        <v>4</v>
      </c>
      <c r="T2" s="77" t="s">
        <v>5</v>
      </c>
      <c r="U2" s="108" t="s">
        <v>6</v>
      </c>
      <c r="V2" s="78" t="s">
        <v>8</v>
      </c>
    </row>
    <row r="3" spans="2:29" ht="13.5" customHeight="1">
      <c r="B3" s="42" t="s">
        <v>9</v>
      </c>
      <c r="C3" s="19"/>
      <c r="D3" s="19"/>
      <c r="E3" s="43"/>
      <c r="F3" s="62"/>
      <c r="G3" s="81">
        <v>81</v>
      </c>
      <c r="H3" s="43"/>
      <c r="I3" s="43"/>
      <c r="J3" s="45">
        <v>24</v>
      </c>
      <c r="K3" s="45">
        <v>40</v>
      </c>
      <c r="L3" s="45">
        <v>59</v>
      </c>
      <c r="M3" s="43"/>
      <c r="N3" s="103">
        <v>81</v>
      </c>
      <c r="O3" s="19"/>
      <c r="P3" s="3">
        <v>0.9</v>
      </c>
      <c r="Q3" s="47"/>
      <c r="R3" s="48">
        <v>1.2</v>
      </c>
      <c r="S3" s="48">
        <v>0.69</v>
      </c>
      <c r="T3" s="48">
        <v>0.83</v>
      </c>
      <c r="U3" s="109">
        <v>0.92</v>
      </c>
      <c r="V3" s="49"/>
      <c r="W3" s="55" t="s">
        <v>10</v>
      </c>
      <c r="X3" s="43"/>
      <c r="Y3" s="43" t="s">
        <v>60</v>
      </c>
      <c r="Z3" s="43"/>
      <c r="AA3" s="43"/>
      <c r="AB3" s="43"/>
      <c r="AC3" s="53"/>
    </row>
    <row r="4" spans="2:29" ht="13.5" customHeight="1">
      <c r="B4" s="44" t="s">
        <v>59</v>
      </c>
      <c r="C4" s="22"/>
      <c r="D4" s="22"/>
      <c r="E4" s="4"/>
      <c r="F4" s="63"/>
      <c r="G4" s="82">
        <v>71</v>
      </c>
      <c r="H4" s="4"/>
      <c r="I4" s="4"/>
      <c r="J4" s="46">
        <v>14</v>
      </c>
      <c r="K4" s="46">
        <v>32</v>
      </c>
      <c r="L4" s="46">
        <v>50</v>
      </c>
      <c r="M4" s="4"/>
      <c r="N4" s="104">
        <v>71</v>
      </c>
      <c r="O4" s="22"/>
      <c r="P4" s="134">
        <v>0.866</v>
      </c>
      <c r="Q4" s="50"/>
      <c r="R4" s="51">
        <v>0.78</v>
      </c>
      <c r="S4" s="51">
        <v>0.9</v>
      </c>
      <c r="T4" s="51">
        <v>0.9</v>
      </c>
      <c r="U4" s="110">
        <v>0.88</v>
      </c>
      <c r="V4" s="52"/>
      <c r="W4" s="56" t="s">
        <v>11</v>
      </c>
      <c r="X4" s="4"/>
      <c r="Y4" s="4" t="s">
        <v>61</v>
      </c>
      <c r="Z4" s="4"/>
      <c r="AA4" s="4"/>
      <c r="AB4" s="4"/>
      <c r="AC4" s="54"/>
    </row>
    <row r="6" spans="1:29" ht="6.75" customHeight="1">
      <c r="A6" s="23"/>
      <c r="B6" s="24"/>
      <c r="C6" s="24"/>
      <c r="D6" s="24"/>
      <c r="E6" s="24"/>
      <c r="F6" s="24"/>
      <c r="G6" s="24"/>
      <c r="H6" s="25"/>
      <c r="I6" s="25"/>
      <c r="J6" s="25"/>
      <c r="K6" s="8"/>
      <c r="L6" s="25"/>
      <c r="M6" s="25"/>
      <c r="N6" s="25"/>
      <c r="O6" s="8"/>
      <c r="P6" s="25"/>
      <c r="Q6" s="25"/>
      <c r="R6" s="25"/>
      <c r="S6" s="8"/>
      <c r="T6" s="24"/>
      <c r="U6" s="24"/>
      <c r="V6" s="24"/>
      <c r="W6" s="24"/>
      <c r="X6" s="24"/>
      <c r="Y6" s="24"/>
      <c r="Z6" s="24"/>
      <c r="AA6" s="24"/>
      <c r="AB6" s="24"/>
      <c r="AC6" s="26"/>
    </row>
    <row r="7" spans="1:31" ht="11.25">
      <c r="A7" s="13" t="s">
        <v>12</v>
      </c>
      <c r="B7" s="14" t="s">
        <v>13</v>
      </c>
      <c r="C7" s="6" t="s">
        <v>14</v>
      </c>
      <c r="D7" s="6" t="s">
        <v>15</v>
      </c>
      <c r="E7" s="6"/>
      <c r="F7" s="6" t="s">
        <v>16</v>
      </c>
      <c r="G7" s="6"/>
      <c r="H7" s="25" t="s">
        <v>17</v>
      </c>
      <c r="I7" s="25"/>
      <c r="J7" s="25"/>
      <c r="K7" s="10" t="s">
        <v>18</v>
      </c>
      <c r="L7" s="25" t="s">
        <v>19</v>
      </c>
      <c r="M7" s="25"/>
      <c r="N7" s="25"/>
      <c r="O7" s="10" t="s">
        <v>18</v>
      </c>
      <c r="P7" s="25" t="s">
        <v>20</v>
      </c>
      <c r="Q7" s="25"/>
      <c r="R7" s="25"/>
      <c r="S7" s="10" t="s">
        <v>18</v>
      </c>
      <c r="T7" s="6" t="s">
        <v>21</v>
      </c>
      <c r="U7" s="6"/>
      <c r="V7" s="6" t="s">
        <v>22</v>
      </c>
      <c r="W7" s="6"/>
      <c r="X7" s="6" t="s">
        <v>23</v>
      </c>
      <c r="Y7" s="6"/>
      <c r="Z7" s="6" t="s">
        <v>24</v>
      </c>
      <c r="AA7" s="6"/>
      <c r="AB7" s="6" t="s">
        <v>25</v>
      </c>
      <c r="AC7" s="15"/>
      <c r="AD7" s="5"/>
      <c r="AE7" s="5"/>
    </row>
    <row r="8" spans="1:31" ht="11.25">
      <c r="A8" s="16">
        <v>5</v>
      </c>
      <c r="B8" s="17" t="s">
        <v>26</v>
      </c>
      <c r="C8" s="70">
        <v>1</v>
      </c>
      <c r="D8" s="19">
        <f>(H8*2)+(L8*3)+P8</f>
        <v>0</v>
      </c>
      <c r="E8" s="18"/>
      <c r="F8" s="18">
        <v>8</v>
      </c>
      <c r="G8" s="18"/>
      <c r="H8" s="30">
        <v>0</v>
      </c>
      <c r="I8" s="18" t="s">
        <v>27</v>
      </c>
      <c r="J8" s="17">
        <v>0</v>
      </c>
      <c r="K8" s="1" t="e">
        <f aca="true" t="shared" si="0" ref="K8:K25">H8/J8*100</f>
        <v>#DIV/0!</v>
      </c>
      <c r="L8" s="30">
        <v>0</v>
      </c>
      <c r="M8" s="18" t="s">
        <v>27</v>
      </c>
      <c r="N8" s="17">
        <v>1</v>
      </c>
      <c r="O8" s="1">
        <f aca="true" t="shared" si="1" ref="O8:O25">L8/N8*100</f>
        <v>0</v>
      </c>
      <c r="P8" s="30">
        <v>0</v>
      </c>
      <c r="Q8" s="18" t="s">
        <v>27</v>
      </c>
      <c r="R8" s="17">
        <v>0</v>
      </c>
      <c r="S8" s="1" t="e">
        <f aca="true" t="shared" si="2" ref="S8:S25">P8/R8*100</f>
        <v>#DIV/0!</v>
      </c>
      <c r="T8" s="18">
        <v>1</v>
      </c>
      <c r="U8" s="2"/>
      <c r="V8" s="18">
        <v>1</v>
      </c>
      <c r="W8" s="2"/>
      <c r="X8" s="18">
        <v>0</v>
      </c>
      <c r="Y8" s="2"/>
      <c r="Z8" s="18">
        <v>1</v>
      </c>
      <c r="AA8" s="2"/>
      <c r="AB8" s="18">
        <v>0</v>
      </c>
      <c r="AC8" s="36"/>
      <c r="AD8" s="5"/>
      <c r="AE8" s="5"/>
    </row>
    <row r="9" spans="1:31" ht="11.25">
      <c r="A9" s="20">
        <v>6</v>
      </c>
      <c r="B9" s="21" t="s">
        <v>28</v>
      </c>
      <c r="C9" s="71"/>
      <c r="D9" s="83">
        <f>(H9*2)+(L9*3)+P9</f>
        <v>0</v>
      </c>
      <c r="E9" s="9"/>
      <c r="F9" s="9"/>
      <c r="G9" s="9"/>
      <c r="H9" s="31"/>
      <c r="I9" s="9" t="s">
        <v>27</v>
      </c>
      <c r="J9" s="21"/>
      <c r="K9" s="113" t="e">
        <f t="shared" si="0"/>
        <v>#DIV/0!</v>
      </c>
      <c r="L9" s="31"/>
      <c r="M9" s="9" t="s">
        <v>27</v>
      </c>
      <c r="N9" s="21"/>
      <c r="O9" s="113" t="e">
        <f t="shared" si="1"/>
        <v>#DIV/0!</v>
      </c>
      <c r="P9" s="31"/>
      <c r="Q9" s="9" t="s">
        <v>27</v>
      </c>
      <c r="R9" s="21"/>
      <c r="S9" s="113" t="e">
        <f t="shared" si="2"/>
        <v>#DIV/0!</v>
      </c>
      <c r="T9" s="9"/>
      <c r="U9" s="11"/>
      <c r="V9" s="9"/>
      <c r="W9" s="11"/>
      <c r="X9" s="9"/>
      <c r="Y9" s="11"/>
      <c r="Z9" s="9"/>
      <c r="AA9" s="11"/>
      <c r="AB9" s="9"/>
      <c r="AC9" s="37"/>
      <c r="AD9" s="5"/>
      <c r="AE9" s="5"/>
    </row>
    <row r="10" spans="1:31" ht="11.25">
      <c r="A10" s="20">
        <v>7</v>
      </c>
      <c r="B10" s="21" t="s">
        <v>29</v>
      </c>
      <c r="C10" s="71">
        <v>1</v>
      </c>
      <c r="D10" s="83">
        <f>(H10*2)+(L10*3)+P10</f>
        <v>21</v>
      </c>
      <c r="E10" s="9"/>
      <c r="F10" s="9">
        <v>31</v>
      </c>
      <c r="G10" s="9"/>
      <c r="H10" s="31">
        <v>3</v>
      </c>
      <c r="I10" s="9" t="s">
        <v>27</v>
      </c>
      <c r="J10" s="21">
        <v>3</v>
      </c>
      <c r="K10" s="113">
        <f t="shared" si="0"/>
        <v>100</v>
      </c>
      <c r="L10" s="31">
        <v>2</v>
      </c>
      <c r="M10" s="9" t="s">
        <v>27</v>
      </c>
      <c r="N10" s="21">
        <v>4</v>
      </c>
      <c r="O10" s="113">
        <f t="shared" si="1"/>
        <v>50</v>
      </c>
      <c r="P10" s="31">
        <v>9</v>
      </c>
      <c r="Q10" s="9" t="s">
        <v>27</v>
      </c>
      <c r="R10" s="21">
        <v>10</v>
      </c>
      <c r="S10" s="113">
        <f t="shared" si="2"/>
        <v>90</v>
      </c>
      <c r="T10" s="9">
        <v>5</v>
      </c>
      <c r="U10" s="11"/>
      <c r="V10" s="9">
        <v>2</v>
      </c>
      <c r="W10" s="11"/>
      <c r="X10" s="9">
        <v>0</v>
      </c>
      <c r="Y10" s="11"/>
      <c r="Z10" s="9">
        <v>1</v>
      </c>
      <c r="AA10" s="11"/>
      <c r="AB10" s="9">
        <v>3</v>
      </c>
      <c r="AC10" s="37"/>
      <c r="AD10" s="5"/>
      <c r="AE10" s="5"/>
    </row>
    <row r="11" spans="1:31" ht="11.25">
      <c r="A11" s="20">
        <v>8</v>
      </c>
      <c r="B11" s="21" t="s">
        <v>30</v>
      </c>
      <c r="C11" s="71"/>
      <c r="D11" s="83">
        <f>(H11*2)+(L11*3)+P11</f>
        <v>0</v>
      </c>
      <c r="E11" s="9"/>
      <c r="F11" s="9"/>
      <c r="G11" s="9"/>
      <c r="H11" s="31"/>
      <c r="I11" s="9" t="s">
        <v>27</v>
      </c>
      <c r="J11" s="21"/>
      <c r="K11" s="113" t="e">
        <f t="shared" si="0"/>
        <v>#DIV/0!</v>
      </c>
      <c r="L11" s="31"/>
      <c r="M11" s="9" t="s">
        <v>27</v>
      </c>
      <c r="N11" s="21"/>
      <c r="O11" s="113" t="e">
        <f t="shared" si="1"/>
        <v>#DIV/0!</v>
      </c>
      <c r="P11" s="31"/>
      <c r="Q11" s="9" t="s">
        <v>27</v>
      </c>
      <c r="R11" s="21"/>
      <c r="S11" s="113" t="e">
        <f t="shared" si="2"/>
        <v>#DIV/0!</v>
      </c>
      <c r="T11" s="9"/>
      <c r="U11" s="11"/>
      <c r="V11" s="9"/>
      <c r="W11" s="11"/>
      <c r="X11" s="9"/>
      <c r="Y11" s="11"/>
      <c r="Z11" s="9"/>
      <c r="AA11" s="11"/>
      <c r="AB11" s="9"/>
      <c r="AC11" s="37"/>
      <c r="AD11" s="5"/>
      <c r="AE11" s="5"/>
    </row>
    <row r="12" spans="1:31" ht="11.25">
      <c r="A12" s="20">
        <v>11</v>
      </c>
      <c r="B12" s="21" t="s">
        <v>31</v>
      </c>
      <c r="C12" s="71">
        <v>1</v>
      </c>
      <c r="D12" s="83">
        <f>(H12*2)+(L12*3)+P12</f>
        <v>6</v>
      </c>
      <c r="E12" s="9"/>
      <c r="F12" s="9">
        <v>32</v>
      </c>
      <c r="G12" s="9"/>
      <c r="H12" s="31">
        <v>3</v>
      </c>
      <c r="I12" s="9" t="s">
        <v>27</v>
      </c>
      <c r="J12" s="21">
        <v>8</v>
      </c>
      <c r="K12" s="113">
        <f t="shared" si="0"/>
        <v>37.5</v>
      </c>
      <c r="L12" s="31">
        <v>0</v>
      </c>
      <c r="M12" s="9" t="s">
        <v>27</v>
      </c>
      <c r="N12" s="21">
        <v>0</v>
      </c>
      <c r="O12" s="113" t="e">
        <f t="shared" si="1"/>
        <v>#DIV/0!</v>
      </c>
      <c r="P12" s="31">
        <v>0</v>
      </c>
      <c r="Q12" s="9" t="s">
        <v>27</v>
      </c>
      <c r="R12" s="21">
        <v>2</v>
      </c>
      <c r="S12" s="113">
        <f t="shared" si="2"/>
        <v>0</v>
      </c>
      <c r="T12" s="9">
        <v>10</v>
      </c>
      <c r="U12" s="11"/>
      <c r="V12" s="9">
        <v>1</v>
      </c>
      <c r="W12" s="11"/>
      <c r="X12" s="9">
        <v>2</v>
      </c>
      <c r="Y12" s="11"/>
      <c r="Z12" s="9">
        <v>0</v>
      </c>
      <c r="AA12" s="11"/>
      <c r="AB12" s="9">
        <v>4</v>
      </c>
      <c r="AC12" s="37"/>
      <c r="AD12" s="5"/>
      <c r="AE12" s="5"/>
    </row>
    <row r="13" spans="1:31" ht="11.25">
      <c r="A13" s="20">
        <v>10</v>
      </c>
      <c r="B13" s="21" t="s">
        <v>32</v>
      </c>
      <c r="C13" s="71"/>
      <c r="D13" s="83">
        <f>(H13*2)+(L13*3)+P13</f>
        <v>0</v>
      </c>
      <c r="E13" s="9"/>
      <c r="F13" s="9">
        <v>0</v>
      </c>
      <c r="G13" s="9"/>
      <c r="H13" s="31"/>
      <c r="I13" s="9" t="s">
        <v>27</v>
      </c>
      <c r="J13" s="21"/>
      <c r="K13" s="113" t="e">
        <f t="shared" si="0"/>
        <v>#DIV/0!</v>
      </c>
      <c r="L13" s="31"/>
      <c r="M13" s="9" t="s">
        <v>27</v>
      </c>
      <c r="N13" s="21"/>
      <c r="O13" s="113" t="e">
        <f t="shared" si="1"/>
        <v>#DIV/0!</v>
      </c>
      <c r="P13" s="31"/>
      <c r="Q13" s="9" t="s">
        <v>27</v>
      </c>
      <c r="R13" s="21"/>
      <c r="S13" s="113" t="e">
        <f t="shared" si="2"/>
        <v>#DIV/0!</v>
      </c>
      <c r="T13" s="9"/>
      <c r="U13" s="11"/>
      <c r="V13" s="9"/>
      <c r="W13" s="11"/>
      <c r="X13" s="9"/>
      <c r="Y13" s="11"/>
      <c r="Z13" s="9"/>
      <c r="AA13" s="11"/>
      <c r="AB13" s="9"/>
      <c r="AC13" s="37"/>
      <c r="AD13" s="5"/>
      <c r="AE13" s="5"/>
    </row>
    <row r="14" spans="1:31" ht="10.5" customHeight="1">
      <c r="A14" s="20">
        <v>9</v>
      </c>
      <c r="B14" s="21" t="s">
        <v>33</v>
      </c>
      <c r="C14" s="71">
        <v>1</v>
      </c>
      <c r="D14" s="83">
        <f>(H14*2)+(L14*3)+P14</f>
        <v>10</v>
      </c>
      <c r="E14" s="9"/>
      <c r="F14" s="9">
        <v>34</v>
      </c>
      <c r="G14" s="9"/>
      <c r="H14" s="31">
        <v>1</v>
      </c>
      <c r="I14" s="9" t="s">
        <v>27</v>
      </c>
      <c r="J14" s="21">
        <v>9</v>
      </c>
      <c r="K14" s="113">
        <f t="shared" si="0"/>
        <v>11.11111111111111</v>
      </c>
      <c r="L14" s="31">
        <v>1</v>
      </c>
      <c r="M14" s="9" t="s">
        <v>27</v>
      </c>
      <c r="N14" s="21">
        <v>4</v>
      </c>
      <c r="O14" s="113">
        <f t="shared" si="1"/>
        <v>25</v>
      </c>
      <c r="P14" s="31">
        <v>5</v>
      </c>
      <c r="Q14" s="9" t="s">
        <v>27</v>
      </c>
      <c r="R14" s="21">
        <v>8</v>
      </c>
      <c r="S14" s="113">
        <f t="shared" si="2"/>
        <v>62.5</v>
      </c>
      <c r="T14" s="9">
        <v>4</v>
      </c>
      <c r="U14" s="11"/>
      <c r="V14" s="9">
        <v>1</v>
      </c>
      <c r="W14" s="11"/>
      <c r="X14" s="9">
        <v>2</v>
      </c>
      <c r="Y14" s="11"/>
      <c r="Z14" s="9">
        <v>1</v>
      </c>
      <c r="AA14" s="11"/>
      <c r="AB14" s="9">
        <v>4</v>
      </c>
      <c r="AC14" s="37"/>
      <c r="AD14" s="5"/>
      <c r="AE14" s="5"/>
    </row>
    <row r="15" spans="1:31" ht="11.25">
      <c r="A15" s="20">
        <v>18</v>
      </c>
      <c r="B15" s="21" t="s">
        <v>34</v>
      </c>
      <c r="C15" s="71">
        <v>1</v>
      </c>
      <c r="D15" s="83">
        <f>(H15*2)+(L15*3)+P15</f>
        <v>2</v>
      </c>
      <c r="E15" s="9"/>
      <c r="F15" s="9">
        <v>3</v>
      </c>
      <c r="G15" s="9"/>
      <c r="H15" s="31">
        <v>1</v>
      </c>
      <c r="I15" s="9" t="s">
        <v>27</v>
      </c>
      <c r="J15" s="21">
        <v>1</v>
      </c>
      <c r="K15" s="113">
        <f t="shared" si="0"/>
        <v>100</v>
      </c>
      <c r="L15" s="31">
        <v>0</v>
      </c>
      <c r="M15" s="9" t="s">
        <v>27</v>
      </c>
      <c r="N15" s="21">
        <v>0</v>
      </c>
      <c r="O15" s="113" t="e">
        <f t="shared" si="1"/>
        <v>#DIV/0!</v>
      </c>
      <c r="P15" s="31">
        <v>0</v>
      </c>
      <c r="Q15" s="9" t="s">
        <v>27</v>
      </c>
      <c r="R15" s="21">
        <v>0</v>
      </c>
      <c r="S15" s="113" t="e">
        <f t="shared" si="2"/>
        <v>#DIV/0!</v>
      </c>
      <c r="T15" s="9">
        <v>1</v>
      </c>
      <c r="U15" s="11"/>
      <c r="V15" s="9">
        <v>0</v>
      </c>
      <c r="W15" s="11"/>
      <c r="X15" s="9">
        <v>0</v>
      </c>
      <c r="Y15" s="11"/>
      <c r="Z15" s="9">
        <v>0</v>
      </c>
      <c r="AA15" s="11"/>
      <c r="AB15" s="9">
        <v>0</v>
      </c>
      <c r="AC15" s="37"/>
      <c r="AD15" s="5"/>
      <c r="AE15" s="5"/>
    </row>
    <row r="16" spans="1:31" ht="11.25">
      <c r="A16" s="20">
        <v>13</v>
      </c>
      <c r="B16" s="21" t="s">
        <v>35</v>
      </c>
      <c r="C16" s="71"/>
      <c r="D16" s="83">
        <f>(H16*2)+(L16*3)+P16</f>
        <v>0</v>
      </c>
      <c r="E16" s="9"/>
      <c r="F16" s="9"/>
      <c r="G16" s="9"/>
      <c r="H16" s="31"/>
      <c r="I16" s="9" t="s">
        <v>27</v>
      </c>
      <c r="J16" s="21"/>
      <c r="K16" s="113" t="e">
        <f t="shared" si="0"/>
        <v>#DIV/0!</v>
      </c>
      <c r="L16" s="31"/>
      <c r="M16" s="9" t="s">
        <v>27</v>
      </c>
      <c r="N16" s="21"/>
      <c r="O16" s="113" t="e">
        <f t="shared" si="1"/>
        <v>#DIV/0!</v>
      </c>
      <c r="P16" s="31"/>
      <c r="Q16" s="9" t="s">
        <v>27</v>
      </c>
      <c r="R16" s="21"/>
      <c r="S16" s="113" t="e">
        <f t="shared" si="2"/>
        <v>#DIV/0!</v>
      </c>
      <c r="T16" s="9"/>
      <c r="U16" s="11"/>
      <c r="V16" s="9"/>
      <c r="W16" s="11"/>
      <c r="X16" s="9"/>
      <c r="Y16" s="11"/>
      <c r="Z16" s="9"/>
      <c r="AA16" s="11"/>
      <c r="AB16" s="9"/>
      <c r="AC16" s="37"/>
      <c r="AD16" s="5"/>
      <c r="AE16" s="5"/>
    </row>
    <row r="17" spans="1:31" ht="11.25">
      <c r="A17" s="20">
        <v>14</v>
      </c>
      <c r="B17" s="21" t="s">
        <v>36</v>
      </c>
      <c r="C17" s="71"/>
      <c r="D17" s="83">
        <f>(H17*2)+(L17*3)+P17</f>
        <v>0</v>
      </c>
      <c r="E17" s="9"/>
      <c r="F17" s="9"/>
      <c r="G17" s="9"/>
      <c r="H17" s="31"/>
      <c r="I17" s="9" t="s">
        <v>27</v>
      </c>
      <c r="J17" s="21"/>
      <c r="K17" s="113" t="e">
        <f t="shared" si="0"/>
        <v>#DIV/0!</v>
      </c>
      <c r="L17" s="31"/>
      <c r="M17" s="9" t="s">
        <v>27</v>
      </c>
      <c r="N17" s="21"/>
      <c r="O17" s="113" t="e">
        <f t="shared" si="1"/>
        <v>#DIV/0!</v>
      </c>
      <c r="P17" s="31"/>
      <c r="Q17" s="9" t="s">
        <v>27</v>
      </c>
      <c r="R17" s="21"/>
      <c r="S17" s="113" t="e">
        <f t="shared" si="2"/>
        <v>#DIV/0!</v>
      </c>
      <c r="T17" s="9"/>
      <c r="U17" s="11"/>
      <c r="V17" s="9"/>
      <c r="W17" s="11"/>
      <c r="X17" s="9"/>
      <c r="Y17" s="11"/>
      <c r="Z17" s="9"/>
      <c r="AA17" s="11"/>
      <c r="AB17" s="9"/>
      <c r="AC17" s="37"/>
      <c r="AD17" s="5"/>
      <c r="AE17" s="5"/>
    </row>
    <row r="18" spans="1:31" ht="11.25">
      <c r="A18" s="20">
        <v>15</v>
      </c>
      <c r="B18" s="21" t="s">
        <v>37</v>
      </c>
      <c r="C18" s="71">
        <v>1</v>
      </c>
      <c r="D18" s="83">
        <f>(H18*2)+(L18*3)+P18</f>
        <v>32</v>
      </c>
      <c r="E18" s="9"/>
      <c r="F18" s="9">
        <v>34</v>
      </c>
      <c r="G18" s="9"/>
      <c r="H18" s="31">
        <v>10</v>
      </c>
      <c r="I18" s="9" t="s">
        <v>27</v>
      </c>
      <c r="J18" s="21">
        <v>13</v>
      </c>
      <c r="K18" s="113">
        <f t="shared" si="0"/>
        <v>76.92307692307693</v>
      </c>
      <c r="L18" s="31">
        <v>2</v>
      </c>
      <c r="M18" s="9" t="s">
        <v>27</v>
      </c>
      <c r="N18" s="21">
        <v>5</v>
      </c>
      <c r="O18" s="113">
        <f t="shared" si="1"/>
        <v>40</v>
      </c>
      <c r="P18" s="31">
        <v>6</v>
      </c>
      <c r="Q18" s="9" t="s">
        <v>27</v>
      </c>
      <c r="R18" s="21">
        <v>10</v>
      </c>
      <c r="S18" s="113">
        <f t="shared" si="2"/>
        <v>60</v>
      </c>
      <c r="T18" s="9">
        <v>5</v>
      </c>
      <c r="U18" s="11"/>
      <c r="V18" s="9">
        <v>4</v>
      </c>
      <c r="W18" s="11"/>
      <c r="X18" s="9">
        <v>1</v>
      </c>
      <c r="Y18" s="11"/>
      <c r="Z18" s="9">
        <v>0</v>
      </c>
      <c r="AA18" s="11"/>
      <c r="AB18" s="9">
        <v>4</v>
      </c>
      <c r="AC18" s="37"/>
      <c r="AD18" s="5"/>
      <c r="AE18" s="5"/>
    </row>
    <row r="19" spans="1:31" ht="11.25">
      <c r="A19" s="20">
        <v>16</v>
      </c>
      <c r="B19" s="21" t="s">
        <v>38</v>
      </c>
      <c r="C19" s="71">
        <v>1</v>
      </c>
      <c r="D19" s="83">
        <f>(H19*2)+(L19*3)+P19</f>
        <v>4</v>
      </c>
      <c r="E19" s="9"/>
      <c r="F19" s="9">
        <v>23</v>
      </c>
      <c r="G19" s="9"/>
      <c r="H19" s="31">
        <v>2</v>
      </c>
      <c r="I19" s="9" t="s">
        <v>27</v>
      </c>
      <c r="J19" s="21">
        <v>2</v>
      </c>
      <c r="K19" s="113">
        <f t="shared" si="0"/>
        <v>100</v>
      </c>
      <c r="L19" s="31">
        <v>0</v>
      </c>
      <c r="M19" s="9" t="s">
        <v>27</v>
      </c>
      <c r="N19" s="21">
        <v>1</v>
      </c>
      <c r="O19" s="113">
        <f t="shared" si="1"/>
        <v>0</v>
      </c>
      <c r="P19" s="31">
        <v>0</v>
      </c>
      <c r="Q19" s="9" t="s">
        <v>27</v>
      </c>
      <c r="R19" s="21">
        <v>0</v>
      </c>
      <c r="S19" s="113" t="e">
        <f t="shared" si="2"/>
        <v>#DIV/0!</v>
      </c>
      <c r="T19" s="9">
        <v>5</v>
      </c>
      <c r="U19" s="11"/>
      <c r="V19" s="9">
        <v>0</v>
      </c>
      <c r="W19" s="11"/>
      <c r="X19" s="9">
        <v>0</v>
      </c>
      <c r="Y19" s="11"/>
      <c r="Z19" s="9">
        <v>1</v>
      </c>
      <c r="AA19" s="11"/>
      <c r="AB19" s="9">
        <v>3</v>
      </c>
      <c r="AC19" s="37"/>
      <c r="AD19" s="5"/>
      <c r="AE19" s="5"/>
    </row>
    <row r="20" spans="1:31" ht="11.25">
      <c r="A20" s="20">
        <v>17</v>
      </c>
      <c r="B20" s="21" t="s">
        <v>39</v>
      </c>
      <c r="C20" s="71">
        <v>1</v>
      </c>
      <c r="D20" s="83">
        <f>(H20*2)+(L20*3)+P20</f>
        <v>6</v>
      </c>
      <c r="E20" s="9"/>
      <c r="F20" s="9">
        <v>32</v>
      </c>
      <c r="G20" s="9"/>
      <c r="H20" s="31">
        <v>1</v>
      </c>
      <c r="I20" s="9" t="s">
        <v>27</v>
      </c>
      <c r="J20" s="21">
        <v>2</v>
      </c>
      <c r="K20" s="113">
        <f t="shared" si="0"/>
        <v>50</v>
      </c>
      <c r="L20" s="31">
        <v>1</v>
      </c>
      <c r="M20" s="9" t="s">
        <v>27</v>
      </c>
      <c r="N20" s="21">
        <v>7</v>
      </c>
      <c r="O20" s="113">
        <f t="shared" si="1"/>
        <v>14.285714285714285</v>
      </c>
      <c r="P20" s="31">
        <v>1</v>
      </c>
      <c r="Q20" s="9" t="s">
        <v>27</v>
      </c>
      <c r="R20" s="21">
        <v>5</v>
      </c>
      <c r="S20" s="113">
        <f t="shared" si="2"/>
        <v>20</v>
      </c>
      <c r="T20" s="9">
        <v>8</v>
      </c>
      <c r="U20" s="11"/>
      <c r="V20" s="9">
        <v>2</v>
      </c>
      <c r="W20" s="11"/>
      <c r="X20" s="9">
        <v>1</v>
      </c>
      <c r="Y20" s="11"/>
      <c r="Z20" s="9">
        <v>5</v>
      </c>
      <c r="AA20" s="11"/>
      <c r="AB20" s="9">
        <v>4</v>
      </c>
      <c r="AC20" s="37"/>
      <c r="AD20" s="5"/>
      <c r="AE20" s="5"/>
    </row>
    <row r="21" spans="1:31" ht="11.25">
      <c r="A21" s="20"/>
      <c r="B21" s="21" t="s">
        <v>40</v>
      </c>
      <c r="C21" s="71"/>
      <c r="D21" s="83">
        <f>(H21*2)+(L21*3)+P21</f>
        <v>0</v>
      </c>
      <c r="E21" s="9"/>
      <c r="F21" s="9"/>
      <c r="G21" s="9"/>
      <c r="H21" s="31"/>
      <c r="I21" s="9" t="s">
        <v>27</v>
      </c>
      <c r="J21" s="21"/>
      <c r="K21" s="113" t="e">
        <f t="shared" si="0"/>
        <v>#DIV/0!</v>
      </c>
      <c r="L21" s="31"/>
      <c r="M21" s="9" t="s">
        <v>27</v>
      </c>
      <c r="N21" s="21"/>
      <c r="O21" s="113" t="e">
        <f t="shared" si="1"/>
        <v>#DIV/0!</v>
      </c>
      <c r="P21" s="31"/>
      <c r="Q21" s="9" t="s">
        <v>27</v>
      </c>
      <c r="R21" s="21"/>
      <c r="S21" s="113" t="e">
        <f t="shared" si="2"/>
        <v>#DIV/0!</v>
      </c>
      <c r="T21" s="9"/>
      <c r="U21" s="11"/>
      <c r="V21" s="9"/>
      <c r="W21" s="11"/>
      <c r="X21" s="9"/>
      <c r="Y21" s="11"/>
      <c r="Z21" s="9"/>
      <c r="AA21" s="11"/>
      <c r="AB21" s="9"/>
      <c r="AC21" s="37"/>
      <c r="AD21" s="5"/>
      <c r="AE21" s="5"/>
    </row>
    <row r="22" spans="1:31" ht="11.25">
      <c r="A22" s="20">
        <v>12</v>
      </c>
      <c r="B22" s="21" t="s">
        <v>41</v>
      </c>
      <c r="C22" s="71"/>
      <c r="D22" s="83">
        <f>(H22*2)+(L22*3)+P22</f>
        <v>0</v>
      </c>
      <c r="E22" s="9"/>
      <c r="F22" s="9"/>
      <c r="G22" s="9"/>
      <c r="H22" s="31"/>
      <c r="I22" s="9" t="s">
        <v>27</v>
      </c>
      <c r="J22" s="21"/>
      <c r="K22" s="113" t="e">
        <f t="shared" si="0"/>
        <v>#DIV/0!</v>
      </c>
      <c r="L22" s="31"/>
      <c r="M22" s="9" t="s">
        <v>27</v>
      </c>
      <c r="N22" s="21"/>
      <c r="O22" s="113" t="e">
        <f t="shared" si="1"/>
        <v>#DIV/0!</v>
      </c>
      <c r="P22" s="31"/>
      <c r="Q22" s="9" t="s">
        <v>27</v>
      </c>
      <c r="R22" s="21"/>
      <c r="S22" s="113" t="e">
        <f t="shared" si="2"/>
        <v>#DIV/0!</v>
      </c>
      <c r="T22" s="9"/>
      <c r="U22" s="11"/>
      <c r="V22" s="9"/>
      <c r="W22" s="11"/>
      <c r="X22" s="9"/>
      <c r="Y22" s="11"/>
      <c r="Z22" s="9"/>
      <c r="AA22" s="11"/>
      <c r="AB22" s="9"/>
      <c r="AC22" s="37"/>
      <c r="AD22" s="5"/>
      <c r="AE22" s="5"/>
    </row>
    <row r="23" spans="1:31" ht="11.25">
      <c r="A23" s="20"/>
      <c r="B23" s="21" t="s">
        <v>62</v>
      </c>
      <c r="C23" s="71"/>
      <c r="D23" s="83">
        <f>(H23*2)+(L23*3)+P23</f>
        <v>0</v>
      </c>
      <c r="E23" s="9"/>
      <c r="F23" s="9"/>
      <c r="G23" s="9"/>
      <c r="H23" s="31"/>
      <c r="I23" s="9" t="s">
        <v>27</v>
      </c>
      <c r="J23" s="21"/>
      <c r="K23" s="113" t="e">
        <f>H23/J23*100</f>
        <v>#DIV/0!</v>
      </c>
      <c r="L23" s="31"/>
      <c r="M23" s="9" t="s">
        <v>27</v>
      </c>
      <c r="N23" s="21"/>
      <c r="O23" s="113" t="e">
        <f>L23/N23*100</f>
        <v>#DIV/0!</v>
      </c>
      <c r="P23" s="31"/>
      <c r="Q23" s="9" t="s">
        <v>27</v>
      </c>
      <c r="R23" s="21"/>
      <c r="S23" s="113" t="e">
        <f>P23/R23*100</f>
        <v>#DIV/0!</v>
      </c>
      <c r="T23" s="9"/>
      <c r="U23" s="11"/>
      <c r="V23" s="9"/>
      <c r="W23" s="11"/>
      <c r="X23" s="9"/>
      <c r="Y23" s="11"/>
      <c r="Z23" s="9"/>
      <c r="AA23" s="11"/>
      <c r="AB23" s="9"/>
      <c r="AC23" s="37"/>
      <c r="AD23" s="5"/>
      <c r="AE23" s="5"/>
    </row>
    <row r="24" spans="1:31" ht="11.25">
      <c r="A24" s="20"/>
      <c r="B24" s="21" t="s">
        <v>58</v>
      </c>
      <c r="C24" s="71"/>
      <c r="D24" s="83">
        <f>(H24*2)+(L24*3)+P24</f>
        <v>0</v>
      </c>
      <c r="E24" s="9"/>
      <c r="F24" s="9"/>
      <c r="G24" s="9"/>
      <c r="H24" s="31"/>
      <c r="I24" s="9" t="s">
        <v>27</v>
      </c>
      <c r="J24" s="21"/>
      <c r="K24" s="113" t="e">
        <f>H24/J24*100</f>
        <v>#DIV/0!</v>
      </c>
      <c r="L24" s="31"/>
      <c r="M24" s="9" t="s">
        <v>27</v>
      </c>
      <c r="N24" s="21"/>
      <c r="O24" s="113" t="e">
        <f>L24/N24*100</f>
        <v>#DIV/0!</v>
      </c>
      <c r="P24" s="31"/>
      <c r="Q24" s="9" t="s">
        <v>27</v>
      </c>
      <c r="R24" s="21"/>
      <c r="S24" s="113" t="e">
        <f>P24/R24*100</f>
        <v>#DIV/0!</v>
      </c>
      <c r="T24" s="9"/>
      <c r="U24" s="11"/>
      <c r="V24" s="9"/>
      <c r="W24" s="11"/>
      <c r="X24" s="9"/>
      <c r="Y24" s="11"/>
      <c r="Z24" s="9"/>
      <c r="AA24" s="11"/>
      <c r="AB24" s="9"/>
      <c r="AC24" s="37"/>
      <c r="AD24" s="5"/>
      <c r="AE24" s="5"/>
    </row>
    <row r="25" spans="1:31" ht="10.5" customHeight="1">
      <c r="A25" s="20">
        <v>4</v>
      </c>
      <c r="B25" s="21" t="s">
        <v>42</v>
      </c>
      <c r="C25" s="71">
        <v>1</v>
      </c>
      <c r="D25" s="83">
        <f>(H25*2)+(L25*3)+P25</f>
        <v>0</v>
      </c>
      <c r="E25" s="9"/>
      <c r="F25" s="9">
        <v>3</v>
      </c>
      <c r="G25" s="9"/>
      <c r="H25" s="31">
        <v>0</v>
      </c>
      <c r="I25" s="9" t="s">
        <v>27</v>
      </c>
      <c r="J25" s="21">
        <v>0</v>
      </c>
      <c r="K25" s="113" t="e">
        <f t="shared" si="0"/>
        <v>#DIV/0!</v>
      </c>
      <c r="L25" s="31">
        <v>0</v>
      </c>
      <c r="M25" s="9" t="s">
        <v>27</v>
      </c>
      <c r="N25" s="21">
        <v>0</v>
      </c>
      <c r="O25" s="113" t="e">
        <f t="shared" si="1"/>
        <v>#DIV/0!</v>
      </c>
      <c r="P25" s="31">
        <v>0</v>
      </c>
      <c r="Q25" s="9" t="s">
        <v>27</v>
      </c>
      <c r="R25" s="21">
        <v>0</v>
      </c>
      <c r="S25" s="113" t="e">
        <f t="shared" si="2"/>
        <v>#DIV/0!</v>
      </c>
      <c r="T25" s="9">
        <v>0</v>
      </c>
      <c r="U25" s="11"/>
      <c r="V25" s="9">
        <v>1</v>
      </c>
      <c r="W25" s="11"/>
      <c r="X25" s="9">
        <v>0</v>
      </c>
      <c r="Y25" s="11"/>
      <c r="Z25" s="9">
        <v>0</v>
      </c>
      <c r="AA25" s="11"/>
      <c r="AB25" s="9">
        <v>0</v>
      </c>
      <c r="AC25" s="37"/>
      <c r="AD25" s="5"/>
      <c r="AE25" s="5"/>
    </row>
    <row r="26" spans="1:31" ht="11.25">
      <c r="A26" s="13"/>
      <c r="B26" s="22" t="s">
        <v>43</v>
      </c>
      <c r="C26" s="6"/>
      <c r="D26" s="22"/>
      <c r="E26" s="22"/>
      <c r="F26" s="6"/>
      <c r="G26" s="6"/>
      <c r="H26" s="32"/>
      <c r="I26" s="6"/>
      <c r="J26" s="14"/>
      <c r="K26" s="114"/>
      <c r="L26" s="32"/>
      <c r="M26" s="22"/>
      <c r="N26" s="14"/>
      <c r="O26" s="114"/>
      <c r="P26" s="32"/>
      <c r="Q26" s="22"/>
      <c r="R26" s="14"/>
      <c r="S26" s="114"/>
      <c r="T26" s="6">
        <v>5</v>
      </c>
      <c r="U26" s="12"/>
      <c r="V26" s="6">
        <v>1</v>
      </c>
      <c r="W26" s="12"/>
      <c r="X26" s="6">
        <v>2</v>
      </c>
      <c r="Y26" s="12"/>
      <c r="Z26" s="6">
        <v>0</v>
      </c>
      <c r="AA26" s="12"/>
      <c r="AB26" s="6">
        <v>0</v>
      </c>
      <c r="AC26" s="38"/>
      <c r="AD26" s="5"/>
      <c r="AE26" s="5"/>
    </row>
    <row r="27" spans="1:29" s="92" customFormat="1" ht="12" customHeight="1">
      <c r="A27" s="85"/>
      <c r="B27" s="86" t="s">
        <v>44</v>
      </c>
      <c r="C27" s="87">
        <f>COUNTA(C8:C26)</f>
        <v>9</v>
      </c>
      <c r="D27" s="86">
        <f>SUM(D8:D25)</f>
        <v>81</v>
      </c>
      <c r="E27" s="87"/>
      <c r="F27" s="87">
        <f>SUM(F8:F26)</f>
        <v>200</v>
      </c>
      <c r="G27" s="87"/>
      <c r="H27" s="89">
        <f>SUM(H8:H25)</f>
        <v>21</v>
      </c>
      <c r="I27" s="87" t="s">
        <v>27</v>
      </c>
      <c r="J27" s="90">
        <f>SUM(J8:J25)</f>
        <v>38</v>
      </c>
      <c r="K27" s="115">
        <f>H27/J27*100</f>
        <v>55.26315789473685</v>
      </c>
      <c r="L27" s="89">
        <f>SUM(L8:L25)</f>
        <v>6</v>
      </c>
      <c r="M27" s="87" t="s">
        <v>27</v>
      </c>
      <c r="N27" s="90">
        <f>SUM(N8:N25)</f>
        <v>22</v>
      </c>
      <c r="O27" s="115">
        <f>L27/N27*100</f>
        <v>27.27272727272727</v>
      </c>
      <c r="P27" s="89">
        <f>SUM(P8:P25)</f>
        <v>21</v>
      </c>
      <c r="Q27" s="87" t="s">
        <v>27</v>
      </c>
      <c r="R27" s="90">
        <f>SUM(R8:R25)</f>
        <v>35</v>
      </c>
      <c r="S27" s="115">
        <f>P27/R27*100</f>
        <v>60</v>
      </c>
      <c r="T27" s="87">
        <f>SUM(T8:T26)</f>
        <v>44</v>
      </c>
      <c r="U27" s="88"/>
      <c r="V27" s="87">
        <f>SUM(V8:V26)</f>
        <v>13</v>
      </c>
      <c r="W27" s="88"/>
      <c r="X27" s="87">
        <f>SUM(X8:X26)</f>
        <v>8</v>
      </c>
      <c r="Y27" s="88"/>
      <c r="Z27" s="87">
        <f>SUM(Z8:Z26)</f>
        <v>9</v>
      </c>
      <c r="AA27" s="88"/>
      <c r="AB27" s="87">
        <f>SUM(AB8:AB26)</f>
        <v>22</v>
      </c>
      <c r="AC27" s="91"/>
    </row>
    <row r="28" spans="1:29" s="80" customFormat="1" ht="12" customHeight="1">
      <c r="A28" s="27"/>
      <c r="B28" s="28" t="s">
        <v>45</v>
      </c>
      <c r="C28" s="29">
        <v>1</v>
      </c>
      <c r="D28" s="28">
        <f>G4</f>
        <v>71</v>
      </c>
      <c r="E28" s="29"/>
      <c r="F28" s="29"/>
      <c r="G28" s="29"/>
      <c r="H28" s="33">
        <v>21</v>
      </c>
      <c r="I28" s="29" t="s">
        <v>27</v>
      </c>
      <c r="J28" s="34">
        <v>42</v>
      </c>
      <c r="K28" s="116">
        <f>H28/J28*100</f>
        <v>50</v>
      </c>
      <c r="L28" s="33">
        <v>4</v>
      </c>
      <c r="M28" s="29" t="s">
        <v>27</v>
      </c>
      <c r="N28" s="34">
        <v>18</v>
      </c>
      <c r="O28" s="116">
        <f>L28/N28*100</f>
        <v>22.22222222222222</v>
      </c>
      <c r="P28" s="33">
        <v>17</v>
      </c>
      <c r="Q28" s="29" t="s">
        <v>27</v>
      </c>
      <c r="R28" s="34">
        <v>24</v>
      </c>
      <c r="S28" s="116">
        <f>P28/R28*100</f>
        <v>70.83333333333334</v>
      </c>
      <c r="T28" s="29"/>
      <c r="U28" s="35"/>
      <c r="V28" s="29"/>
      <c r="W28" s="35"/>
      <c r="X28" s="29"/>
      <c r="Y28" s="35"/>
      <c r="Z28" s="29"/>
      <c r="AA28" s="35"/>
      <c r="AB28" s="29"/>
      <c r="AC28" s="39"/>
    </row>
    <row r="29" spans="1:29" ht="18" customHeight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</row>
    <row r="30" spans="1:29" ht="11.25">
      <c r="A30" s="67" t="s">
        <v>46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</row>
    <row r="31" spans="1:29" ht="5.25" customHeight="1">
      <c r="A31" s="23"/>
      <c r="B31" s="24"/>
      <c r="C31" s="24"/>
      <c r="D31" s="24"/>
      <c r="E31" s="24"/>
      <c r="F31" s="24"/>
      <c r="G31" s="24"/>
      <c r="H31" s="25"/>
      <c r="I31" s="25"/>
      <c r="J31" s="25"/>
      <c r="K31" s="8"/>
      <c r="L31" s="25"/>
      <c r="M31" s="25"/>
      <c r="N31" s="25"/>
      <c r="O31" s="8"/>
      <c r="P31" s="25"/>
      <c r="Q31" s="25"/>
      <c r="R31" s="25"/>
      <c r="S31" s="8"/>
      <c r="T31" s="24"/>
      <c r="U31" s="24"/>
      <c r="V31" s="24"/>
      <c r="W31" s="24"/>
      <c r="X31" s="24"/>
      <c r="Y31" s="24"/>
      <c r="Z31" s="24"/>
      <c r="AA31" s="24"/>
      <c r="AB31" s="24"/>
      <c r="AC31" s="26"/>
    </row>
    <row r="32" spans="1:29" ht="11.25">
      <c r="A32" s="13" t="s">
        <v>12</v>
      </c>
      <c r="B32" s="14" t="s">
        <v>13</v>
      </c>
      <c r="C32" s="6" t="s">
        <v>14</v>
      </c>
      <c r="D32" s="6" t="s">
        <v>15</v>
      </c>
      <c r="E32" s="6" t="s">
        <v>47</v>
      </c>
      <c r="F32" s="6" t="s">
        <v>16</v>
      </c>
      <c r="G32" s="6" t="s">
        <v>48</v>
      </c>
      <c r="H32" s="25" t="s">
        <v>17</v>
      </c>
      <c r="I32" s="25"/>
      <c r="J32" s="25"/>
      <c r="K32" s="10" t="s">
        <v>18</v>
      </c>
      <c r="L32" s="25" t="s">
        <v>19</v>
      </c>
      <c r="M32" s="25"/>
      <c r="N32" s="25"/>
      <c r="O32" s="10" t="s">
        <v>18</v>
      </c>
      <c r="P32" s="25" t="s">
        <v>20</v>
      </c>
      <c r="Q32" s="25"/>
      <c r="R32" s="25"/>
      <c r="S32" s="10" t="s">
        <v>18</v>
      </c>
      <c r="T32" s="6" t="s">
        <v>21</v>
      </c>
      <c r="U32" s="6" t="s">
        <v>49</v>
      </c>
      <c r="V32" s="6" t="s">
        <v>22</v>
      </c>
      <c r="W32" s="6" t="s">
        <v>50</v>
      </c>
      <c r="X32" s="6" t="s">
        <v>23</v>
      </c>
      <c r="Y32" s="6" t="s">
        <v>51</v>
      </c>
      <c r="Z32" s="6" t="s">
        <v>24</v>
      </c>
      <c r="AA32" s="6" t="s">
        <v>52</v>
      </c>
      <c r="AB32" s="6" t="s">
        <v>25</v>
      </c>
      <c r="AC32" s="15" t="s">
        <v>53</v>
      </c>
    </row>
    <row r="33" spans="1:29" ht="11.25">
      <c r="A33" s="16">
        <f aca="true" t="shared" si="3" ref="A33:B45">A8</f>
        <v>5</v>
      </c>
      <c r="B33" s="17" t="str">
        <f t="shared" si="3"/>
        <v>Artoni Matteo</v>
      </c>
      <c r="C33" s="18">
        <f aca="true" t="shared" si="4" ref="C33:C50">C33+C8</f>
        <v>10</v>
      </c>
      <c r="D33" s="93">
        <f>(H33*2)+(L33*3)+P33</f>
        <v>19</v>
      </c>
      <c r="E33" s="1">
        <f>D33/C33</f>
        <v>1.9</v>
      </c>
      <c r="F33" s="18">
        <f aca="true" t="shared" si="5" ref="F33:F50">F33+F8</f>
        <v>180</v>
      </c>
      <c r="G33" s="1">
        <f aca="true" t="shared" si="6" ref="G33:G50">F33/C33</f>
        <v>18</v>
      </c>
      <c r="H33" s="30">
        <f aca="true" t="shared" si="7" ref="H33:H50">H33+H8</f>
        <v>4</v>
      </c>
      <c r="I33" s="18" t="s">
        <v>27</v>
      </c>
      <c r="J33" s="17">
        <f aca="true" t="shared" si="8" ref="J33:J50">J33+J8</f>
        <v>10</v>
      </c>
      <c r="K33" s="1">
        <f aca="true" t="shared" si="9" ref="K33:K50">H33/J33*100</f>
        <v>40</v>
      </c>
      <c r="L33" s="30">
        <f aca="true" t="shared" si="10" ref="L33:L50">L33+L8</f>
        <v>2</v>
      </c>
      <c r="M33" s="18" t="s">
        <v>27</v>
      </c>
      <c r="N33" s="17">
        <f aca="true" t="shared" si="11" ref="N33:N50">N33+N8</f>
        <v>4</v>
      </c>
      <c r="O33" s="1">
        <f aca="true" t="shared" si="12" ref="O33:O50">L33/N33*100</f>
        <v>50</v>
      </c>
      <c r="P33" s="30">
        <f aca="true" t="shared" si="13" ref="P33:P50">P33+P8</f>
        <v>5</v>
      </c>
      <c r="Q33" s="18" t="s">
        <v>27</v>
      </c>
      <c r="R33" s="17">
        <f aca="true" t="shared" si="14" ref="R33:R50">R33+R8</f>
        <v>9</v>
      </c>
      <c r="S33" s="1">
        <f aca="true" t="shared" si="15" ref="S33:S50">P33/R33*100</f>
        <v>55.55555555555556</v>
      </c>
      <c r="T33" s="18">
        <f aca="true" t="shared" si="16" ref="T33:T51">T33+T8</f>
        <v>11</v>
      </c>
      <c r="U33" s="1">
        <f aca="true" t="shared" si="17" ref="U33:U50">T33/C33</f>
        <v>1.1</v>
      </c>
      <c r="V33" s="18">
        <f aca="true" t="shared" si="18" ref="V33:V51">V33+V8</f>
        <v>9</v>
      </c>
      <c r="W33" s="1">
        <f aca="true" t="shared" si="19" ref="W33:W50">V33/C33</f>
        <v>0.9</v>
      </c>
      <c r="X33" s="18">
        <f aca="true" t="shared" si="20" ref="X33:X51">X33+X8</f>
        <v>5</v>
      </c>
      <c r="Y33" s="1">
        <f aca="true" t="shared" si="21" ref="Y33:Y50">X33/C33</f>
        <v>0.5</v>
      </c>
      <c r="Z33" s="18">
        <f aca="true" t="shared" si="22" ref="Z33:Z50">Z33+Z8</f>
        <v>6</v>
      </c>
      <c r="AA33" s="1">
        <f aca="true" t="shared" si="23" ref="AA33:AA50">Z33/C33</f>
        <v>0.6</v>
      </c>
      <c r="AB33" s="18">
        <f aca="true" t="shared" si="24" ref="AB33:AB51">AB33+AB8</f>
        <v>13</v>
      </c>
      <c r="AC33" s="117">
        <f aca="true" t="shared" si="25" ref="AC33:AC50">AB33/C33</f>
        <v>1.3</v>
      </c>
    </row>
    <row r="34" spans="1:29" ht="11.25">
      <c r="A34" s="20">
        <f t="shared" si="3"/>
        <v>6</v>
      </c>
      <c r="B34" s="21" t="str">
        <f t="shared" si="3"/>
        <v>Scardovelli Francesco</v>
      </c>
      <c r="C34" s="9">
        <f t="shared" si="4"/>
        <v>23</v>
      </c>
      <c r="D34" s="94">
        <f>(H34*2)+(L34*3)+P34</f>
        <v>44</v>
      </c>
      <c r="E34" s="122">
        <f>D34/C34</f>
        <v>1.9130434782608696</v>
      </c>
      <c r="F34" s="9">
        <f t="shared" si="5"/>
        <v>324</v>
      </c>
      <c r="G34" s="113">
        <f t="shared" si="6"/>
        <v>14.08695652173913</v>
      </c>
      <c r="H34" s="31">
        <f t="shared" si="7"/>
        <v>8</v>
      </c>
      <c r="I34" s="9" t="s">
        <v>27</v>
      </c>
      <c r="J34" s="21">
        <f t="shared" si="8"/>
        <v>29</v>
      </c>
      <c r="K34" s="113">
        <f t="shared" si="9"/>
        <v>27.586206896551722</v>
      </c>
      <c r="L34" s="31">
        <f t="shared" si="10"/>
        <v>6</v>
      </c>
      <c r="M34" s="9" t="s">
        <v>27</v>
      </c>
      <c r="N34" s="21">
        <f t="shared" si="11"/>
        <v>17</v>
      </c>
      <c r="O34" s="113">
        <f t="shared" si="12"/>
        <v>35.294117647058826</v>
      </c>
      <c r="P34" s="31">
        <f t="shared" si="13"/>
        <v>10</v>
      </c>
      <c r="Q34" s="9" t="s">
        <v>27</v>
      </c>
      <c r="R34" s="21">
        <f t="shared" si="14"/>
        <v>18</v>
      </c>
      <c r="S34" s="113">
        <f t="shared" si="15"/>
        <v>55.55555555555556</v>
      </c>
      <c r="T34" s="9">
        <f t="shared" si="16"/>
        <v>20</v>
      </c>
      <c r="U34" s="113">
        <f t="shared" si="17"/>
        <v>0.8695652173913043</v>
      </c>
      <c r="V34" s="9">
        <f t="shared" si="18"/>
        <v>20</v>
      </c>
      <c r="W34" s="113">
        <f t="shared" si="19"/>
        <v>0.8695652173913043</v>
      </c>
      <c r="X34" s="9">
        <f t="shared" si="20"/>
        <v>13</v>
      </c>
      <c r="Y34" s="113">
        <f t="shared" si="21"/>
        <v>0.5652173913043478</v>
      </c>
      <c r="Z34" s="9">
        <f t="shared" si="22"/>
        <v>13</v>
      </c>
      <c r="AA34" s="113">
        <f t="shared" si="23"/>
        <v>0.5652173913043478</v>
      </c>
      <c r="AB34" s="9">
        <f t="shared" si="24"/>
        <v>33</v>
      </c>
      <c r="AC34" s="118">
        <f t="shared" si="25"/>
        <v>1.434782608695652</v>
      </c>
    </row>
    <row r="35" spans="1:29" ht="11.25">
      <c r="A35" s="20">
        <f t="shared" si="3"/>
        <v>7</v>
      </c>
      <c r="B35" s="21" t="str">
        <f t="shared" si="3"/>
        <v>Cavazzuti Simone</v>
      </c>
      <c r="C35" s="9">
        <f t="shared" si="4"/>
        <v>10</v>
      </c>
      <c r="D35" s="94">
        <f>(H35*2)+(L35*3)+P35</f>
        <v>102</v>
      </c>
      <c r="E35" s="122">
        <f>D35/C35</f>
        <v>10.2</v>
      </c>
      <c r="F35" s="9">
        <f t="shared" si="5"/>
        <v>296</v>
      </c>
      <c r="G35" s="113">
        <f t="shared" si="6"/>
        <v>29.6</v>
      </c>
      <c r="H35" s="31">
        <f t="shared" si="7"/>
        <v>10</v>
      </c>
      <c r="I35" s="9" t="s">
        <v>27</v>
      </c>
      <c r="J35" s="21">
        <f t="shared" si="8"/>
        <v>29</v>
      </c>
      <c r="K35" s="113">
        <f t="shared" si="9"/>
        <v>34.48275862068966</v>
      </c>
      <c r="L35" s="31">
        <f t="shared" si="10"/>
        <v>15</v>
      </c>
      <c r="M35" s="9" t="s">
        <v>27</v>
      </c>
      <c r="N35" s="21">
        <f t="shared" si="11"/>
        <v>42</v>
      </c>
      <c r="O35" s="113">
        <f t="shared" si="12"/>
        <v>35.714285714285715</v>
      </c>
      <c r="P35" s="31">
        <f t="shared" si="13"/>
        <v>37</v>
      </c>
      <c r="Q35" s="9" t="s">
        <v>27</v>
      </c>
      <c r="R35" s="21">
        <f t="shared" si="14"/>
        <v>42</v>
      </c>
      <c r="S35" s="113">
        <f t="shared" si="15"/>
        <v>88.09523809523809</v>
      </c>
      <c r="T35" s="9">
        <f t="shared" si="16"/>
        <v>30</v>
      </c>
      <c r="U35" s="113">
        <f t="shared" si="17"/>
        <v>3</v>
      </c>
      <c r="V35" s="9">
        <f t="shared" si="18"/>
        <v>19</v>
      </c>
      <c r="W35" s="113">
        <f t="shared" si="19"/>
        <v>1.9</v>
      </c>
      <c r="X35" s="9">
        <f t="shared" si="20"/>
        <v>9</v>
      </c>
      <c r="Y35" s="113">
        <f t="shared" si="21"/>
        <v>0.9</v>
      </c>
      <c r="Z35" s="9">
        <f t="shared" si="22"/>
        <v>12</v>
      </c>
      <c r="AA35" s="113">
        <f t="shared" si="23"/>
        <v>1.2</v>
      </c>
      <c r="AB35" s="9">
        <f t="shared" si="24"/>
        <v>20</v>
      </c>
      <c r="AC35" s="118">
        <f t="shared" si="25"/>
        <v>2</v>
      </c>
    </row>
    <row r="36" spans="1:29" ht="11.25">
      <c r="A36" s="20">
        <f t="shared" si="3"/>
        <v>8</v>
      </c>
      <c r="B36" s="21" t="str">
        <f t="shared" si="3"/>
        <v>Bernardelli Alessio</v>
      </c>
      <c r="C36" s="9">
        <f t="shared" si="4"/>
        <v>12</v>
      </c>
      <c r="D36" s="94">
        <f>(H36*2)+(L36*3)+P36</f>
        <v>5</v>
      </c>
      <c r="E36" s="122">
        <f>D36/C36</f>
        <v>0.4166666666666667</v>
      </c>
      <c r="F36" s="9">
        <f t="shared" si="5"/>
        <v>47</v>
      </c>
      <c r="G36" s="113">
        <f t="shared" si="6"/>
        <v>3.9166666666666665</v>
      </c>
      <c r="H36" s="31">
        <f t="shared" si="7"/>
        <v>1</v>
      </c>
      <c r="I36" s="9" t="s">
        <v>27</v>
      </c>
      <c r="J36" s="21">
        <f t="shared" si="8"/>
        <v>3</v>
      </c>
      <c r="K36" s="113">
        <f t="shared" si="9"/>
        <v>33.33333333333333</v>
      </c>
      <c r="L36" s="31">
        <f t="shared" si="10"/>
        <v>1</v>
      </c>
      <c r="M36" s="9" t="s">
        <v>27</v>
      </c>
      <c r="N36" s="21">
        <f t="shared" si="11"/>
        <v>4</v>
      </c>
      <c r="O36" s="113">
        <f t="shared" si="12"/>
        <v>25</v>
      </c>
      <c r="P36" s="31">
        <f t="shared" si="13"/>
        <v>0</v>
      </c>
      <c r="Q36" s="9" t="s">
        <v>27</v>
      </c>
      <c r="R36" s="21">
        <f t="shared" si="14"/>
        <v>0</v>
      </c>
      <c r="S36" s="113" t="e">
        <f t="shared" si="15"/>
        <v>#DIV/0!</v>
      </c>
      <c r="T36" s="9">
        <f t="shared" si="16"/>
        <v>3</v>
      </c>
      <c r="U36" s="113">
        <f t="shared" si="17"/>
        <v>0.25</v>
      </c>
      <c r="V36" s="9">
        <f t="shared" si="18"/>
        <v>1</v>
      </c>
      <c r="W36" s="113">
        <f t="shared" si="19"/>
        <v>0.08333333333333333</v>
      </c>
      <c r="X36" s="9">
        <f t="shared" si="20"/>
        <v>0</v>
      </c>
      <c r="Y36" s="113">
        <f t="shared" si="21"/>
        <v>0</v>
      </c>
      <c r="Z36" s="9">
        <f t="shared" si="22"/>
        <v>1</v>
      </c>
      <c r="AA36" s="113">
        <f t="shared" si="23"/>
        <v>0.08333333333333333</v>
      </c>
      <c r="AB36" s="9">
        <f t="shared" si="24"/>
        <v>5</v>
      </c>
      <c r="AC36" s="118">
        <f t="shared" si="25"/>
        <v>0.4166666666666667</v>
      </c>
    </row>
    <row r="37" spans="1:29" ht="11.25">
      <c r="A37" s="20">
        <f t="shared" si="3"/>
        <v>11</v>
      </c>
      <c r="B37" s="21" t="str">
        <f t="shared" si="3"/>
        <v>Sereni Roberto</v>
      </c>
      <c r="C37" s="9">
        <f t="shared" si="4"/>
        <v>28</v>
      </c>
      <c r="D37" s="94">
        <f>(H37*2)+(L37*3)+P37</f>
        <v>343</v>
      </c>
      <c r="E37" s="122">
        <f>D37/C37</f>
        <v>12.25</v>
      </c>
      <c r="F37" s="9">
        <f t="shared" si="5"/>
        <v>806</v>
      </c>
      <c r="G37" s="113">
        <f t="shared" si="6"/>
        <v>28.785714285714285</v>
      </c>
      <c r="H37" s="31">
        <f t="shared" si="7"/>
        <v>129</v>
      </c>
      <c r="I37" s="9" t="s">
        <v>27</v>
      </c>
      <c r="J37" s="21">
        <f t="shared" si="8"/>
        <v>244</v>
      </c>
      <c r="K37" s="113">
        <f t="shared" si="9"/>
        <v>52.86885245901639</v>
      </c>
      <c r="L37" s="31">
        <f t="shared" si="10"/>
        <v>0</v>
      </c>
      <c r="M37" s="9" t="s">
        <v>27</v>
      </c>
      <c r="N37" s="21">
        <f t="shared" si="11"/>
        <v>0</v>
      </c>
      <c r="O37" s="113" t="e">
        <f t="shared" si="12"/>
        <v>#DIV/0!</v>
      </c>
      <c r="P37" s="31">
        <f t="shared" si="13"/>
        <v>85</v>
      </c>
      <c r="Q37" s="9" t="s">
        <v>27</v>
      </c>
      <c r="R37" s="21">
        <f t="shared" si="14"/>
        <v>180</v>
      </c>
      <c r="S37" s="113">
        <f t="shared" si="15"/>
        <v>47.22222222222222</v>
      </c>
      <c r="T37" s="9">
        <f t="shared" si="16"/>
        <v>234</v>
      </c>
      <c r="U37" s="113">
        <f t="shared" si="17"/>
        <v>8.357142857142858</v>
      </c>
      <c r="V37" s="9">
        <f t="shared" si="18"/>
        <v>46</v>
      </c>
      <c r="W37" s="113">
        <f t="shared" si="19"/>
        <v>1.6428571428571428</v>
      </c>
      <c r="X37" s="9">
        <f t="shared" si="20"/>
        <v>93</v>
      </c>
      <c r="Y37" s="113">
        <f t="shared" si="21"/>
        <v>3.3214285714285716</v>
      </c>
      <c r="Z37" s="9">
        <f t="shared" si="22"/>
        <v>25</v>
      </c>
      <c r="AA37" s="113">
        <f t="shared" si="23"/>
        <v>0.8928571428571429</v>
      </c>
      <c r="AB37" s="9">
        <f t="shared" si="24"/>
        <v>94</v>
      </c>
      <c r="AC37" s="118">
        <f t="shared" si="25"/>
        <v>3.357142857142857</v>
      </c>
    </row>
    <row r="38" spans="1:29" ht="11.25">
      <c r="A38" s="20">
        <f t="shared" si="3"/>
        <v>10</v>
      </c>
      <c r="B38" s="21" t="str">
        <f t="shared" si="3"/>
        <v>Sereni Paolo</v>
      </c>
      <c r="C38" s="9">
        <f t="shared" si="4"/>
        <v>15</v>
      </c>
      <c r="D38" s="94">
        <f>(H38*2)+(L38*3)+P38</f>
        <v>16</v>
      </c>
      <c r="E38" s="122">
        <f>D38/C38</f>
        <v>1.0666666666666667</v>
      </c>
      <c r="F38" s="9">
        <f t="shared" si="5"/>
        <v>149</v>
      </c>
      <c r="G38" s="113">
        <f t="shared" si="6"/>
        <v>9.933333333333334</v>
      </c>
      <c r="H38" s="31">
        <f t="shared" si="7"/>
        <v>4</v>
      </c>
      <c r="I38" s="9" t="s">
        <v>27</v>
      </c>
      <c r="J38" s="21">
        <f t="shared" si="8"/>
        <v>20</v>
      </c>
      <c r="K38" s="113">
        <f t="shared" si="9"/>
        <v>20</v>
      </c>
      <c r="L38" s="31">
        <f t="shared" si="10"/>
        <v>0</v>
      </c>
      <c r="M38" s="9" t="s">
        <v>27</v>
      </c>
      <c r="N38" s="21">
        <f t="shared" si="11"/>
        <v>7</v>
      </c>
      <c r="O38" s="113">
        <f t="shared" si="12"/>
        <v>0</v>
      </c>
      <c r="P38" s="31">
        <f t="shared" si="13"/>
        <v>8</v>
      </c>
      <c r="Q38" s="9" t="s">
        <v>27</v>
      </c>
      <c r="R38" s="21">
        <f t="shared" si="14"/>
        <v>10</v>
      </c>
      <c r="S38" s="113">
        <f t="shared" si="15"/>
        <v>80</v>
      </c>
      <c r="T38" s="9">
        <f t="shared" si="16"/>
        <v>27</v>
      </c>
      <c r="U38" s="113">
        <f t="shared" si="17"/>
        <v>1.8</v>
      </c>
      <c r="V38" s="9">
        <f t="shared" si="18"/>
        <v>14</v>
      </c>
      <c r="W38" s="113">
        <f t="shared" si="19"/>
        <v>0.9333333333333333</v>
      </c>
      <c r="X38" s="9">
        <f t="shared" si="20"/>
        <v>14</v>
      </c>
      <c r="Y38" s="113">
        <f t="shared" si="21"/>
        <v>0.9333333333333333</v>
      </c>
      <c r="Z38" s="9">
        <f t="shared" si="22"/>
        <v>2</v>
      </c>
      <c r="AA38" s="113">
        <f t="shared" si="23"/>
        <v>0.13333333333333333</v>
      </c>
      <c r="AB38" s="9">
        <f t="shared" si="24"/>
        <v>22</v>
      </c>
      <c r="AC38" s="118">
        <f t="shared" si="25"/>
        <v>1.4666666666666666</v>
      </c>
    </row>
    <row r="39" spans="1:29" ht="11.25">
      <c r="A39" s="20">
        <f t="shared" si="3"/>
        <v>9</v>
      </c>
      <c r="B39" s="21" t="str">
        <f t="shared" si="3"/>
        <v>Lodi Fabio</v>
      </c>
      <c r="C39" s="9">
        <f t="shared" si="4"/>
        <v>30</v>
      </c>
      <c r="D39" s="94">
        <f>(H39*2)+(L39*3)+P39</f>
        <v>407</v>
      </c>
      <c r="E39" s="122">
        <f>D39/C39</f>
        <v>13.566666666666666</v>
      </c>
      <c r="F39" s="9">
        <f t="shared" si="5"/>
        <v>897</v>
      </c>
      <c r="G39" s="113">
        <f t="shared" si="6"/>
        <v>29.9</v>
      </c>
      <c r="H39" s="31">
        <f t="shared" si="7"/>
        <v>63</v>
      </c>
      <c r="I39" s="9" t="s">
        <v>27</v>
      </c>
      <c r="J39" s="21">
        <f t="shared" si="8"/>
        <v>178</v>
      </c>
      <c r="K39" s="113">
        <f t="shared" si="9"/>
        <v>35.39325842696629</v>
      </c>
      <c r="L39" s="31">
        <f t="shared" si="10"/>
        <v>59</v>
      </c>
      <c r="M39" s="9" t="s">
        <v>27</v>
      </c>
      <c r="N39" s="21">
        <f t="shared" si="11"/>
        <v>163</v>
      </c>
      <c r="O39" s="113">
        <f t="shared" si="12"/>
        <v>36.19631901840491</v>
      </c>
      <c r="P39" s="31">
        <f t="shared" si="13"/>
        <v>104</v>
      </c>
      <c r="Q39" s="9" t="s">
        <v>27</v>
      </c>
      <c r="R39" s="21">
        <f t="shared" si="14"/>
        <v>132</v>
      </c>
      <c r="S39" s="113">
        <f t="shared" si="15"/>
        <v>78.78787878787878</v>
      </c>
      <c r="T39" s="9">
        <f t="shared" si="16"/>
        <v>137</v>
      </c>
      <c r="U39" s="113">
        <f t="shared" si="17"/>
        <v>4.566666666666666</v>
      </c>
      <c r="V39" s="9">
        <f t="shared" si="18"/>
        <v>57</v>
      </c>
      <c r="W39" s="113">
        <f t="shared" si="19"/>
        <v>1.9</v>
      </c>
      <c r="X39" s="9">
        <f t="shared" si="20"/>
        <v>26</v>
      </c>
      <c r="Y39" s="113">
        <f t="shared" si="21"/>
        <v>0.8666666666666667</v>
      </c>
      <c r="Z39" s="9">
        <f t="shared" si="22"/>
        <v>60</v>
      </c>
      <c r="AA39" s="113">
        <f t="shared" si="23"/>
        <v>2</v>
      </c>
      <c r="AB39" s="9">
        <f t="shared" si="24"/>
        <v>83</v>
      </c>
      <c r="AC39" s="118">
        <f t="shared" si="25"/>
        <v>2.7666666666666666</v>
      </c>
    </row>
    <row r="40" spans="1:29" ht="11.25">
      <c r="A40" s="20">
        <f t="shared" si="3"/>
        <v>18</v>
      </c>
      <c r="B40" s="21" t="str">
        <f t="shared" si="3"/>
        <v>Pedroni Luca</v>
      </c>
      <c r="C40" s="9">
        <f t="shared" si="4"/>
        <v>13</v>
      </c>
      <c r="D40" s="94">
        <f>(H40*2)+(L40*3)+P40</f>
        <v>22</v>
      </c>
      <c r="E40" s="122">
        <f>D40/C40</f>
        <v>1.6923076923076923</v>
      </c>
      <c r="F40" s="9">
        <f t="shared" si="5"/>
        <v>122</v>
      </c>
      <c r="G40" s="113">
        <f t="shared" si="6"/>
        <v>9.384615384615385</v>
      </c>
      <c r="H40" s="31">
        <f t="shared" si="7"/>
        <v>10</v>
      </c>
      <c r="I40" s="9" t="s">
        <v>27</v>
      </c>
      <c r="J40" s="21">
        <f t="shared" si="8"/>
        <v>19</v>
      </c>
      <c r="K40" s="113">
        <f t="shared" si="9"/>
        <v>52.63157894736842</v>
      </c>
      <c r="L40" s="31">
        <f t="shared" si="10"/>
        <v>0</v>
      </c>
      <c r="M40" s="9" t="s">
        <v>27</v>
      </c>
      <c r="N40" s="21">
        <f t="shared" si="11"/>
        <v>0</v>
      </c>
      <c r="O40" s="113" t="e">
        <f t="shared" si="12"/>
        <v>#DIV/0!</v>
      </c>
      <c r="P40" s="31">
        <f t="shared" si="13"/>
        <v>2</v>
      </c>
      <c r="Q40" s="9" t="s">
        <v>27</v>
      </c>
      <c r="R40" s="21">
        <f t="shared" si="14"/>
        <v>6</v>
      </c>
      <c r="S40" s="113">
        <f t="shared" si="15"/>
        <v>33.33333333333333</v>
      </c>
      <c r="T40" s="9">
        <f t="shared" si="16"/>
        <v>17</v>
      </c>
      <c r="U40" s="113">
        <f t="shared" si="17"/>
        <v>1.3076923076923077</v>
      </c>
      <c r="V40" s="9">
        <f t="shared" si="18"/>
        <v>8</v>
      </c>
      <c r="W40" s="113">
        <f t="shared" si="19"/>
        <v>0.6153846153846154</v>
      </c>
      <c r="X40" s="9">
        <f t="shared" si="20"/>
        <v>9</v>
      </c>
      <c r="Y40" s="113">
        <f t="shared" si="21"/>
        <v>0.6923076923076923</v>
      </c>
      <c r="Z40" s="9">
        <f t="shared" si="22"/>
        <v>1</v>
      </c>
      <c r="AA40" s="113">
        <f t="shared" si="23"/>
        <v>0.07692307692307693</v>
      </c>
      <c r="AB40" s="9">
        <f t="shared" si="24"/>
        <v>27</v>
      </c>
      <c r="AC40" s="118">
        <f t="shared" si="25"/>
        <v>2.076923076923077</v>
      </c>
    </row>
    <row r="41" spans="1:29" ht="11.25">
      <c r="A41" s="20">
        <f t="shared" si="3"/>
        <v>13</v>
      </c>
      <c r="B41" s="21" t="str">
        <f t="shared" si="3"/>
        <v>Spaggiari Alex</v>
      </c>
      <c r="C41" s="9">
        <f t="shared" si="4"/>
        <v>24</v>
      </c>
      <c r="D41" s="94">
        <f>(H41*2)+(L41*3)+P41</f>
        <v>290</v>
      </c>
      <c r="E41" s="122">
        <f>D41/C41</f>
        <v>12.083333333333334</v>
      </c>
      <c r="F41" s="9">
        <f t="shared" si="5"/>
        <v>718</v>
      </c>
      <c r="G41" s="113">
        <f t="shared" si="6"/>
        <v>29.916666666666668</v>
      </c>
      <c r="H41" s="31">
        <f t="shared" si="7"/>
        <v>71</v>
      </c>
      <c r="I41" s="9" t="s">
        <v>27</v>
      </c>
      <c r="J41" s="21">
        <f t="shared" si="8"/>
        <v>147</v>
      </c>
      <c r="K41" s="113">
        <f t="shared" si="9"/>
        <v>48.29931972789115</v>
      </c>
      <c r="L41" s="31">
        <f t="shared" si="10"/>
        <v>7</v>
      </c>
      <c r="M41" s="9" t="s">
        <v>27</v>
      </c>
      <c r="N41" s="21">
        <f t="shared" si="11"/>
        <v>22</v>
      </c>
      <c r="O41" s="113">
        <f t="shared" si="12"/>
        <v>31.818181818181817</v>
      </c>
      <c r="P41" s="31">
        <f t="shared" si="13"/>
        <v>127</v>
      </c>
      <c r="Q41" s="9" t="s">
        <v>27</v>
      </c>
      <c r="R41" s="21">
        <f t="shared" si="14"/>
        <v>173</v>
      </c>
      <c r="S41" s="113">
        <f t="shared" si="15"/>
        <v>73.41040462427746</v>
      </c>
      <c r="T41" s="9">
        <f t="shared" si="16"/>
        <v>63</v>
      </c>
      <c r="U41" s="113">
        <f t="shared" si="17"/>
        <v>2.625</v>
      </c>
      <c r="V41" s="9">
        <f t="shared" si="18"/>
        <v>81</v>
      </c>
      <c r="W41" s="113">
        <f t="shared" si="19"/>
        <v>3.375</v>
      </c>
      <c r="X41" s="9">
        <f t="shared" si="20"/>
        <v>27</v>
      </c>
      <c r="Y41" s="113">
        <f t="shared" si="21"/>
        <v>1.125</v>
      </c>
      <c r="Z41" s="9">
        <f t="shared" si="22"/>
        <v>92</v>
      </c>
      <c r="AA41" s="113">
        <f t="shared" si="23"/>
        <v>3.8333333333333335</v>
      </c>
      <c r="AB41" s="9">
        <f t="shared" si="24"/>
        <v>51</v>
      </c>
      <c r="AC41" s="118">
        <f t="shared" si="25"/>
        <v>2.125</v>
      </c>
    </row>
    <row r="42" spans="1:29" ht="11.25">
      <c r="A42" s="20">
        <f t="shared" si="3"/>
        <v>14</v>
      </c>
      <c r="B42" s="21" t="str">
        <f t="shared" si="3"/>
        <v>Manfredini Alessandro</v>
      </c>
      <c r="C42" s="9">
        <f t="shared" si="4"/>
        <v>21</v>
      </c>
      <c r="D42" s="94">
        <f>(H42*2)+(L42*3)+P42</f>
        <v>34</v>
      </c>
      <c r="E42" s="122">
        <f>D42/C42</f>
        <v>1.619047619047619</v>
      </c>
      <c r="F42" s="9">
        <f t="shared" si="5"/>
        <v>171</v>
      </c>
      <c r="G42" s="113">
        <f t="shared" si="6"/>
        <v>8.142857142857142</v>
      </c>
      <c r="H42" s="31">
        <f t="shared" si="7"/>
        <v>14</v>
      </c>
      <c r="I42" s="9" t="s">
        <v>27</v>
      </c>
      <c r="J42" s="21">
        <f t="shared" si="8"/>
        <v>36</v>
      </c>
      <c r="K42" s="113">
        <f t="shared" si="9"/>
        <v>38.88888888888889</v>
      </c>
      <c r="L42" s="31">
        <f t="shared" si="10"/>
        <v>0</v>
      </c>
      <c r="M42" s="9" t="s">
        <v>27</v>
      </c>
      <c r="N42" s="21">
        <f t="shared" si="11"/>
        <v>0</v>
      </c>
      <c r="O42" s="113" t="e">
        <f t="shared" si="12"/>
        <v>#DIV/0!</v>
      </c>
      <c r="P42" s="31">
        <f t="shared" si="13"/>
        <v>6</v>
      </c>
      <c r="Q42" s="9" t="s">
        <v>27</v>
      </c>
      <c r="R42" s="21">
        <f t="shared" si="14"/>
        <v>15</v>
      </c>
      <c r="S42" s="113">
        <f t="shared" si="15"/>
        <v>40</v>
      </c>
      <c r="T42" s="9">
        <f t="shared" si="16"/>
        <v>40</v>
      </c>
      <c r="U42" s="113">
        <f t="shared" si="17"/>
        <v>1.9047619047619047</v>
      </c>
      <c r="V42" s="9">
        <f t="shared" si="18"/>
        <v>8</v>
      </c>
      <c r="W42" s="113">
        <f t="shared" si="19"/>
        <v>0.38095238095238093</v>
      </c>
      <c r="X42" s="9">
        <f t="shared" si="20"/>
        <v>8</v>
      </c>
      <c r="Y42" s="113">
        <f t="shared" si="21"/>
        <v>0.38095238095238093</v>
      </c>
      <c r="Z42" s="9">
        <f t="shared" si="22"/>
        <v>1</v>
      </c>
      <c r="AA42" s="113">
        <f t="shared" si="23"/>
        <v>0.047619047619047616</v>
      </c>
      <c r="AB42" s="9">
        <f t="shared" si="24"/>
        <v>40</v>
      </c>
      <c r="AC42" s="118">
        <f t="shared" si="25"/>
        <v>1.9047619047619047</v>
      </c>
    </row>
    <row r="43" spans="1:29" ht="11.25">
      <c r="A43" s="20">
        <f t="shared" si="3"/>
        <v>15</v>
      </c>
      <c r="B43" s="21" t="str">
        <f t="shared" si="3"/>
        <v>Gozzi Giovanni</v>
      </c>
      <c r="C43" s="9">
        <f t="shared" si="4"/>
        <v>31</v>
      </c>
      <c r="D43" s="94">
        <f>(H43*2)+(L43*3)+P43</f>
        <v>460</v>
      </c>
      <c r="E43" s="122">
        <f>D43/C43</f>
        <v>14.838709677419354</v>
      </c>
      <c r="F43" s="9">
        <f t="shared" si="5"/>
        <v>832</v>
      </c>
      <c r="G43" s="113">
        <f t="shared" si="6"/>
        <v>26.838709677419356</v>
      </c>
      <c r="H43" s="31">
        <f t="shared" si="7"/>
        <v>137</v>
      </c>
      <c r="I43" s="9" t="s">
        <v>27</v>
      </c>
      <c r="J43" s="21">
        <f t="shared" si="8"/>
        <v>267</v>
      </c>
      <c r="K43" s="113">
        <f t="shared" si="9"/>
        <v>51.31086142322098</v>
      </c>
      <c r="L43" s="31">
        <f t="shared" si="10"/>
        <v>25</v>
      </c>
      <c r="M43" s="9" t="s">
        <v>27</v>
      </c>
      <c r="N43" s="21">
        <f t="shared" si="11"/>
        <v>112</v>
      </c>
      <c r="O43" s="113">
        <f t="shared" si="12"/>
        <v>22.321428571428573</v>
      </c>
      <c r="P43" s="31">
        <f t="shared" si="13"/>
        <v>111</v>
      </c>
      <c r="Q43" s="9" t="s">
        <v>27</v>
      </c>
      <c r="R43" s="21">
        <f t="shared" si="14"/>
        <v>164</v>
      </c>
      <c r="S43" s="113">
        <f t="shared" si="15"/>
        <v>67.6829268292683</v>
      </c>
      <c r="T43" s="9">
        <f t="shared" si="16"/>
        <v>147</v>
      </c>
      <c r="U43" s="113">
        <f t="shared" si="17"/>
        <v>4.741935483870968</v>
      </c>
      <c r="V43" s="9">
        <f t="shared" si="18"/>
        <v>78</v>
      </c>
      <c r="W43" s="113">
        <f t="shared" si="19"/>
        <v>2.5161290322580645</v>
      </c>
      <c r="X43" s="9">
        <f t="shared" si="20"/>
        <v>27</v>
      </c>
      <c r="Y43" s="113">
        <f t="shared" si="21"/>
        <v>0.8709677419354839</v>
      </c>
      <c r="Z43" s="9">
        <f t="shared" si="22"/>
        <v>21</v>
      </c>
      <c r="AA43" s="113">
        <f t="shared" si="23"/>
        <v>0.6774193548387096</v>
      </c>
      <c r="AB43" s="9">
        <f t="shared" si="24"/>
        <v>81</v>
      </c>
      <c r="AC43" s="118">
        <f t="shared" si="25"/>
        <v>2.6129032258064515</v>
      </c>
    </row>
    <row r="44" spans="1:29" ht="11.25">
      <c r="A44" s="20">
        <f t="shared" si="3"/>
        <v>16</v>
      </c>
      <c r="B44" s="21" t="str">
        <f t="shared" si="3"/>
        <v>Filippini Matteo</v>
      </c>
      <c r="C44" s="9">
        <f t="shared" si="4"/>
        <v>32</v>
      </c>
      <c r="D44" s="94">
        <f>(H44*2)+(L44*3)+P44</f>
        <v>205</v>
      </c>
      <c r="E44" s="122">
        <f>D44/C44</f>
        <v>6.40625</v>
      </c>
      <c r="F44" s="9">
        <f t="shared" si="5"/>
        <v>784</v>
      </c>
      <c r="G44" s="113">
        <f t="shared" si="6"/>
        <v>24.5</v>
      </c>
      <c r="H44" s="31">
        <f t="shared" si="7"/>
        <v>72</v>
      </c>
      <c r="I44" s="9" t="s">
        <v>27</v>
      </c>
      <c r="J44" s="21">
        <f t="shared" si="8"/>
        <v>131</v>
      </c>
      <c r="K44" s="113">
        <f t="shared" si="9"/>
        <v>54.961832061068705</v>
      </c>
      <c r="L44" s="31">
        <f t="shared" si="10"/>
        <v>5</v>
      </c>
      <c r="M44" s="9" t="s">
        <v>27</v>
      </c>
      <c r="N44" s="21">
        <f t="shared" si="11"/>
        <v>26</v>
      </c>
      <c r="O44" s="113">
        <f t="shared" si="12"/>
        <v>19.230769230769234</v>
      </c>
      <c r="P44" s="31">
        <f t="shared" si="13"/>
        <v>46</v>
      </c>
      <c r="Q44" s="9" t="s">
        <v>27</v>
      </c>
      <c r="R44" s="21">
        <f t="shared" si="14"/>
        <v>94</v>
      </c>
      <c r="S44" s="113">
        <f t="shared" si="15"/>
        <v>48.93617021276596</v>
      </c>
      <c r="T44" s="9">
        <f t="shared" si="16"/>
        <v>232</v>
      </c>
      <c r="U44" s="113">
        <f t="shared" si="17"/>
        <v>7.25</v>
      </c>
      <c r="V44" s="9">
        <f t="shared" si="18"/>
        <v>27</v>
      </c>
      <c r="W44" s="113">
        <f t="shared" si="19"/>
        <v>0.84375</v>
      </c>
      <c r="X44" s="9">
        <f t="shared" si="20"/>
        <v>57</v>
      </c>
      <c r="Y44" s="113">
        <f t="shared" si="21"/>
        <v>1.78125</v>
      </c>
      <c r="Z44" s="9">
        <f t="shared" si="22"/>
        <v>11</v>
      </c>
      <c r="AA44" s="113">
        <f t="shared" si="23"/>
        <v>0.34375</v>
      </c>
      <c r="AB44" s="9">
        <f t="shared" si="24"/>
        <v>91</v>
      </c>
      <c r="AC44" s="118">
        <f t="shared" si="25"/>
        <v>2.84375</v>
      </c>
    </row>
    <row r="45" spans="1:29" ht="11.25">
      <c r="A45" s="20">
        <f t="shared" si="3"/>
        <v>17</v>
      </c>
      <c r="B45" s="21" t="str">
        <f t="shared" si="3"/>
        <v>Casarini Marco</v>
      </c>
      <c r="C45" s="9">
        <f t="shared" si="4"/>
        <v>31</v>
      </c>
      <c r="D45" s="94">
        <f>(H45*2)+(L45*3)+P45</f>
        <v>361</v>
      </c>
      <c r="E45" s="122">
        <f>D45/C45</f>
        <v>11.64516129032258</v>
      </c>
      <c r="F45" s="9">
        <f t="shared" si="5"/>
        <v>889</v>
      </c>
      <c r="G45" s="113">
        <f t="shared" si="6"/>
        <v>28.677419354838708</v>
      </c>
      <c r="H45" s="31">
        <f t="shared" si="7"/>
        <v>94</v>
      </c>
      <c r="I45" s="9" t="s">
        <v>27</v>
      </c>
      <c r="J45" s="21">
        <f t="shared" si="8"/>
        <v>161</v>
      </c>
      <c r="K45" s="113">
        <f t="shared" si="9"/>
        <v>58.38509316770186</v>
      </c>
      <c r="L45" s="31">
        <f t="shared" si="10"/>
        <v>42</v>
      </c>
      <c r="M45" s="9" t="s">
        <v>27</v>
      </c>
      <c r="N45" s="21">
        <f t="shared" si="11"/>
        <v>121</v>
      </c>
      <c r="O45" s="113">
        <f t="shared" si="12"/>
        <v>34.710743801652896</v>
      </c>
      <c r="P45" s="31">
        <f t="shared" si="13"/>
        <v>47</v>
      </c>
      <c r="Q45" s="9" t="s">
        <v>27</v>
      </c>
      <c r="R45" s="21">
        <f t="shared" si="14"/>
        <v>92</v>
      </c>
      <c r="S45" s="113">
        <f t="shared" si="15"/>
        <v>51.08695652173913</v>
      </c>
      <c r="T45" s="9">
        <f t="shared" si="16"/>
        <v>156</v>
      </c>
      <c r="U45" s="113">
        <f t="shared" si="17"/>
        <v>5.032258064516129</v>
      </c>
      <c r="V45" s="9">
        <f t="shared" si="18"/>
        <v>80</v>
      </c>
      <c r="W45" s="113">
        <f t="shared" si="19"/>
        <v>2.5806451612903225</v>
      </c>
      <c r="X45" s="9">
        <f t="shared" si="20"/>
        <v>59</v>
      </c>
      <c r="Y45" s="113">
        <f t="shared" si="21"/>
        <v>1.903225806451613</v>
      </c>
      <c r="Z45" s="9">
        <f t="shared" si="22"/>
        <v>69</v>
      </c>
      <c r="AA45" s="113">
        <f t="shared" si="23"/>
        <v>2.225806451612903</v>
      </c>
      <c r="AB45" s="9">
        <f t="shared" si="24"/>
        <v>111</v>
      </c>
      <c r="AC45" s="118">
        <f t="shared" si="25"/>
        <v>3.5806451612903225</v>
      </c>
    </row>
    <row r="46" spans="1:29" ht="11.25">
      <c r="A46" s="20"/>
      <c r="B46" s="21" t="str">
        <f>B21</f>
        <v>Iotti Gianluca</v>
      </c>
      <c r="C46" s="9">
        <f t="shared" si="4"/>
        <v>3</v>
      </c>
      <c r="D46" s="94">
        <f>(H46*2)+(L46*3)+P46</f>
        <v>5</v>
      </c>
      <c r="E46" s="122">
        <f>D46/C46</f>
        <v>1.6666666666666667</v>
      </c>
      <c r="F46" s="9">
        <f t="shared" si="5"/>
        <v>23</v>
      </c>
      <c r="G46" s="113">
        <f t="shared" si="6"/>
        <v>7.666666666666667</v>
      </c>
      <c r="H46" s="31">
        <f t="shared" si="7"/>
        <v>1</v>
      </c>
      <c r="I46" s="9" t="s">
        <v>27</v>
      </c>
      <c r="J46" s="21">
        <f t="shared" si="8"/>
        <v>2</v>
      </c>
      <c r="K46" s="113">
        <f t="shared" si="9"/>
        <v>50</v>
      </c>
      <c r="L46" s="31">
        <f t="shared" si="10"/>
        <v>1</v>
      </c>
      <c r="M46" s="9" t="s">
        <v>27</v>
      </c>
      <c r="N46" s="21">
        <f t="shared" si="11"/>
        <v>2</v>
      </c>
      <c r="O46" s="113">
        <f t="shared" si="12"/>
        <v>50</v>
      </c>
      <c r="P46" s="31">
        <f t="shared" si="13"/>
        <v>0</v>
      </c>
      <c r="Q46" s="9" t="s">
        <v>27</v>
      </c>
      <c r="R46" s="21">
        <f t="shared" si="14"/>
        <v>0</v>
      </c>
      <c r="S46" s="113" t="e">
        <f t="shared" si="15"/>
        <v>#DIV/0!</v>
      </c>
      <c r="T46" s="9">
        <f t="shared" si="16"/>
        <v>9</v>
      </c>
      <c r="U46" s="113">
        <f t="shared" si="17"/>
        <v>3</v>
      </c>
      <c r="V46" s="9">
        <f t="shared" si="18"/>
        <v>1</v>
      </c>
      <c r="W46" s="113">
        <f t="shared" si="19"/>
        <v>0.3333333333333333</v>
      </c>
      <c r="X46" s="9">
        <f t="shared" si="20"/>
        <v>1</v>
      </c>
      <c r="Y46" s="113">
        <f t="shared" si="21"/>
        <v>0.3333333333333333</v>
      </c>
      <c r="Z46" s="9">
        <f t="shared" si="22"/>
        <v>2</v>
      </c>
      <c r="AA46" s="113">
        <f t="shared" si="23"/>
        <v>0.6666666666666666</v>
      </c>
      <c r="AB46" s="9">
        <f t="shared" si="24"/>
        <v>7</v>
      </c>
      <c r="AC46" s="118">
        <f t="shared" si="25"/>
        <v>2.3333333333333335</v>
      </c>
    </row>
    <row r="47" spans="1:29" ht="11.25">
      <c r="A47" s="20">
        <f>A22</f>
        <v>12</v>
      </c>
      <c r="B47" s="21" t="str">
        <f>B22</f>
        <v>Barbieri Marcello</v>
      </c>
      <c r="C47" s="9">
        <f t="shared" si="4"/>
        <v>1</v>
      </c>
      <c r="D47" s="94">
        <f>(H47*2)+(L47*3)+P47</f>
        <v>2</v>
      </c>
      <c r="E47" s="122">
        <f>D47/C47</f>
        <v>2</v>
      </c>
      <c r="F47" s="9">
        <f t="shared" si="5"/>
        <v>3</v>
      </c>
      <c r="G47" s="113">
        <f t="shared" si="6"/>
        <v>3</v>
      </c>
      <c r="H47" s="31">
        <f t="shared" si="7"/>
        <v>1</v>
      </c>
      <c r="I47" s="9" t="s">
        <v>27</v>
      </c>
      <c r="J47" s="21">
        <f t="shared" si="8"/>
        <v>1</v>
      </c>
      <c r="K47" s="113">
        <f t="shared" si="9"/>
        <v>100</v>
      </c>
      <c r="L47" s="31">
        <f t="shared" si="10"/>
        <v>0</v>
      </c>
      <c r="M47" s="9" t="s">
        <v>27</v>
      </c>
      <c r="N47" s="21">
        <f t="shared" si="11"/>
        <v>0</v>
      </c>
      <c r="O47" s="113" t="e">
        <f t="shared" si="12"/>
        <v>#DIV/0!</v>
      </c>
      <c r="P47" s="31">
        <f t="shared" si="13"/>
        <v>0</v>
      </c>
      <c r="Q47" s="9" t="s">
        <v>27</v>
      </c>
      <c r="R47" s="21">
        <f t="shared" si="14"/>
        <v>0</v>
      </c>
      <c r="S47" s="113" t="e">
        <f t="shared" si="15"/>
        <v>#DIV/0!</v>
      </c>
      <c r="T47" s="9">
        <f t="shared" si="16"/>
        <v>0</v>
      </c>
      <c r="U47" s="113">
        <f t="shared" si="17"/>
        <v>0</v>
      </c>
      <c r="V47" s="9">
        <f t="shared" si="18"/>
        <v>0</v>
      </c>
      <c r="W47" s="113">
        <f t="shared" si="19"/>
        <v>0</v>
      </c>
      <c r="X47" s="136">
        <f t="shared" si="20"/>
        <v>0</v>
      </c>
      <c r="Y47" s="113">
        <f t="shared" si="21"/>
        <v>0</v>
      </c>
      <c r="Z47" s="9">
        <f t="shared" si="22"/>
        <v>0</v>
      </c>
      <c r="AA47" s="113">
        <f t="shared" si="23"/>
        <v>0</v>
      </c>
      <c r="AB47" s="9">
        <f t="shared" si="24"/>
        <v>1</v>
      </c>
      <c r="AC47" s="118">
        <f t="shared" si="25"/>
        <v>1</v>
      </c>
    </row>
    <row r="48" spans="1:29" ht="11.25">
      <c r="A48" s="20"/>
      <c r="B48" s="21" t="str">
        <f>B23</f>
        <v>Bovi Davide</v>
      </c>
      <c r="C48" s="9">
        <f t="shared" si="4"/>
        <v>1</v>
      </c>
      <c r="D48" s="94">
        <f>(H48*2)+(L48*3)+P48</f>
        <v>0</v>
      </c>
      <c r="E48" s="122">
        <f>D48/C48</f>
        <v>0</v>
      </c>
      <c r="F48" s="9">
        <f t="shared" si="5"/>
        <v>6</v>
      </c>
      <c r="G48" s="113">
        <f>F48/C48</f>
        <v>6</v>
      </c>
      <c r="H48" s="31">
        <f t="shared" si="7"/>
        <v>0</v>
      </c>
      <c r="I48" s="9" t="s">
        <v>27</v>
      </c>
      <c r="J48" s="21">
        <f t="shared" si="8"/>
        <v>2</v>
      </c>
      <c r="K48" s="113">
        <f t="shared" si="9"/>
        <v>0</v>
      </c>
      <c r="L48" s="31">
        <f t="shared" si="10"/>
        <v>0</v>
      </c>
      <c r="M48" s="9" t="s">
        <v>27</v>
      </c>
      <c r="N48" s="21">
        <f t="shared" si="11"/>
        <v>0</v>
      </c>
      <c r="O48" s="113" t="e">
        <f>L48/N48*100</f>
        <v>#DIV/0!</v>
      </c>
      <c r="P48" s="31">
        <f t="shared" si="13"/>
        <v>0</v>
      </c>
      <c r="Q48" s="9" t="s">
        <v>27</v>
      </c>
      <c r="R48" s="21">
        <f t="shared" si="14"/>
        <v>0</v>
      </c>
      <c r="S48" s="113" t="e">
        <f>P48/R48*100</f>
        <v>#DIV/0!</v>
      </c>
      <c r="T48" s="9">
        <f t="shared" si="16"/>
        <v>0</v>
      </c>
      <c r="U48" s="113">
        <f>T48/C48</f>
        <v>0</v>
      </c>
      <c r="V48" s="9">
        <f t="shared" si="18"/>
        <v>0</v>
      </c>
      <c r="W48" s="113">
        <f>V48/C48</f>
        <v>0</v>
      </c>
      <c r="X48" s="136">
        <f t="shared" si="20"/>
        <v>0</v>
      </c>
      <c r="Y48" s="113">
        <f>X48/C48</f>
        <v>0</v>
      </c>
      <c r="Z48" s="9">
        <f t="shared" si="22"/>
        <v>0</v>
      </c>
      <c r="AA48" s="113">
        <f>Z48/C48</f>
        <v>0</v>
      </c>
      <c r="AB48" s="9">
        <f t="shared" si="24"/>
        <v>1</v>
      </c>
      <c r="AC48" s="118">
        <f t="shared" si="25"/>
        <v>1</v>
      </c>
    </row>
    <row r="49" spans="1:29" ht="11.25">
      <c r="A49" s="20"/>
      <c r="B49" s="21" t="str">
        <f>B24</f>
        <v>Berni Cristian</v>
      </c>
      <c r="C49" s="9">
        <f t="shared" si="4"/>
        <v>1</v>
      </c>
      <c r="D49" s="94">
        <f>(H49*2)+(L49*3)+P49</f>
        <v>1</v>
      </c>
      <c r="E49" s="122">
        <f>D49/C49</f>
        <v>1</v>
      </c>
      <c r="F49" s="9">
        <f t="shared" si="5"/>
        <v>3</v>
      </c>
      <c r="G49" s="113">
        <f>F49/C49</f>
        <v>3</v>
      </c>
      <c r="H49" s="31">
        <f t="shared" si="7"/>
        <v>0</v>
      </c>
      <c r="I49" s="9" t="s">
        <v>27</v>
      </c>
      <c r="J49" s="21">
        <f t="shared" si="8"/>
        <v>0</v>
      </c>
      <c r="K49" s="113" t="e">
        <f t="shared" si="9"/>
        <v>#DIV/0!</v>
      </c>
      <c r="L49" s="31">
        <f t="shared" si="10"/>
        <v>0</v>
      </c>
      <c r="M49" s="9" t="s">
        <v>27</v>
      </c>
      <c r="N49" s="21">
        <f t="shared" si="11"/>
        <v>0</v>
      </c>
      <c r="O49" s="113" t="e">
        <f>L49/N49*100</f>
        <v>#DIV/0!</v>
      </c>
      <c r="P49" s="31">
        <f t="shared" si="13"/>
        <v>1</v>
      </c>
      <c r="Q49" s="9" t="s">
        <v>27</v>
      </c>
      <c r="R49" s="21">
        <f t="shared" si="14"/>
        <v>2</v>
      </c>
      <c r="S49" s="113">
        <f>P49/R49*100</f>
        <v>50</v>
      </c>
      <c r="T49" s="9">
        <f t="shared" si="16"/>
        <v>1</v>
      </c>
      <c r="U49" s="113">
        <f>T49/C49</f>
        <v>1</v>
      </c>
      <c r="V49" s="9">
        <f t="shared" si="18"/>
        <v>0</v>
      </c>
      <c r="W49" s="113">
        <f>V49/C49</f>
        <v>0</v>
      </c>
      <c r="X49" s="136">
        <f t="shared" si="20"/>
        <v>0</v>
      </c>
      <c r="Y49" s="113">
        <f>X49/C49</f>
        <v>0</v>
      </c>
      <c r="Z49" s="9">
        <f t="shared" si="22"/>
        <v>0</v>
      </c>
      <c r="AA49" s="113">
        <f>Z49/C49</f>
        <v>0</v>
      </c>
      <c r="AB49" s="9">
        <f t="shared" si="24"/>
        <v>1</v>
      </c>
      <c r="AC49" s="118">
        <f t="shared" si="25"/>
        <v>1</v>
      </c>
    </row>
    <row r="50" spans="1:29" ht="10.5" customHeight="1">
      <c r="A50" s="20">
        <v>4</v>
      </c>
      <c r="B50" s="21" t="str">
        <f>B25</f>
        <v>Malagoni Marco</v>
      </c>
      <c r="C50" s="9">
        <f t="shared" si="4"/>
        <v>12</v>
      </c>
      <c r="D50" s="94">
        <f>(H50*2)+(L50*3)+P50</f>
        <v>34</v>
      </c>
      <c r="E50" s="122">
        <f>D50/C50</f>
        <v>2.8333333333333335</v>
      </c>
      <c r="F50" s="9">
        <f t="shared" si="5"/>
        <v>150</v>
      </c>
      <c r="G50" s="113">
        <f>F50/C50</f>
        <v>12.5</v>
      </c>
      <c r="H50" s="135">
        <f t="shared" si="7"/>
        <v>5</v>
      </c>
      <c r="I50" s="136" t="s">
        <v>27</v>
      </c>
      <c r="J50" s="137">
        <f t="shared" si="8"/>
        <v>20</v>
      </c>
      <c r="K50" s="122">
        <f t="shared" si="9"/>
        <v>25</v>
      </c>
      <c r="L50" s="135">
        <f t="shared" si="10"/>
        <v>6</v>
      </c>
      <c r="M50" s="136" t="s">
        <v>27</v>
      </c>
      <c r="N50" s="137">
        <f t="shared" si="11"/>
        <v>20</v>
      </c>
      <c r="O50" s="113">
        <f t="shared" si="12"/>
        <v>30</v>
      </c>
      <c r="P50" s="31">
        <f t="shared" si="13"/>
        <v>6</v>
      </c>
      <c r="Q50" s="9" t="s">
        <v>27</v>
      </c>
      <c r="R50" s="21">
        <f t="shared" si="14"/>
        <v>13</v>
      </c>
      <c r="S50" s="113">
        <f t="shared" si="15"/>
        <v>46.15384615384615</v>
      </c>
      <c r="T50" s="9">
        <f t="shared" si="16"/>
        <v>6</v>
      </c>
      <c r="U50" s="113">
        <f t="shared" si="17"/>
        <v>0.5</v>
      </c>
      <c r="V50" s="9">
        <f t="shared" si="18"/>
        <v>10</v>
      </c>
      <c r="W50" s="113">
        <f t="shared" si="19"/>
        <v>0.8333333333333334</v>
      </c>
      <c r="X50" s="136">
        <f t="shared" si="20"/>
        <v>5</v>
      </c>
      <c r="Y50" s="113">
        <f t="shared" si="21"/>
        <v>0.4166666666666667</v>
      </c>
      <c r="Z50" s="9">
        <f t="shared" si="22"/>
        <v>2</v>
      </c>
      <c r="AA50" s="113">
        <f t="shared" si="23"/>
        <v>0.16666666666666666</v>
      </c>
      <c r="AB50" s="9">
        <f t="shared" si="24"/>
        <v>20</v>
      </c>
      <c r="AC50" s="118">
        <f t="shared" si="25"/>
        <v>1.6666666666666667</v>
      </c>
    </row>
    <row r="51" spans="1:29" ht="11.25">
      <c r="A51" s="13"/>
      <c r="B51" s="22" t="s">
        <v>43</v>
      </c>
      <c r="C51" s="6"/>
      <c r="D51" s="6"/>
      <c r="E51" s="123"/>
      <c r="F51" s="6"/>
      <c r="G51" s="114"/>
      <c r="H51" s="32"/>
      <c r="I51" s="6"/>
      <c r="J51" s="14"/>
      <c r="K51" s="114"/>
      <c r="L51" s="32"/>
      <c r="M51" s="22"/>
      <c r="N51" s="14"/>
      <c r="O51" s="114"/>
      <c r="P51" s="32"/>
      <c r="Q51" s="22"/>
      <c r="R51" s="14"/>
      <c r="S51" s="114"/>
      <c r="T51" s="6">
        <f t="shared" si="16"/>
        <v>109</v>
      </c>
      <c r="U51" s="114">
        <f>T51/C52</f>
        <v>3.5161290322580645</v>
      </c>
      <c r="V51" s="6">
        <f t="shared" si="18"/>
        <v>85</v>
      </c>
      <c r="W51" s="114">
        <f>V51/C52</f>
        <v>2.7419354838709675</v>
      </c>
      <c r="X51" s="6">
        <f t="shared" si="20"/>
        <v>186</v>
      </c>
      <c r="Y51" s="114">
        <f>X51/C52</f>
        <v>6</v>
      </c>
      <c r="Z51" s="6"/>
      <c r="AA51" s="114"/>
      <c r="AB51" s="6">
        <f t="shared" si="24"/>
        <v>1</v>
      </c>
      <c r="AC51" s="119">
        <f>AB51/C52</f>
        <v>0.03225806451612903</v>
      </c>
    </row>
    <row r="52" spans="1:29" s="84" customFormat="1" ht="12" customHeight="1">
      <c r="A52" s="85"/>
      <c r="B52" s="86" t="s">
        <v>44</v>
      </c>
      <c r="C52" s="87">
        <f>(C52+C28)</f>
        <v>32</v>
      </c>
      <c r="D52" s="87">
        <f>SUM(D33:D50)</f>
        <v>2350</v>
      </c>
      <c r="E52" s="115">
        <f>D52/C52</f>
        <v>73.4375</v>
      </c>
      <c r="F52" s="87"/>
      <c r="G52" s="115"/>
      <c r="H52" s="89">
        <f>SUM(H33:H50)</f>
        <v>624</v>
      </c>
      <c r="I52" s="87" t="s">
        <v>27</v>
      </c>
      <c r="J52" s="90">
        <f>SUM(J33:J50)</f>
        <v>1299</v>
      </c>
      <c r="K52" s="115">
        <f>H52/J52*100</f>
        <v>48.03695150115473</v>
      </c>
      <c r="L52" s="89">
        <f>SUM(L33:L50)</f>
        <v>169</v>
      </c>
      <c r="M52" s="87" t="s">
        <v>27</v>
      </c>
      <c r="N52" s="90">
        <f>SUM(N33:N50)</f>
        <v>540</v>
      </c>
      <c r="O52" s="115">
        <f>L52/N52*100</f>
        <v>31.296296296296294</v>
      </c>
      <c r="P52" s="89">
        <f>SUM(P33:P50)</f>
        <v>595</v>
      </c>
      <c r="Q52" s="87" t="s">
        <v>27</v>
      </c>
      <c r="R52" s="90">
        <f>SUM(R33:R50)</f>
        <v>950</v>
      </c>
      <c r="S52" s="115">
        <f>P52/R52*100</f>
        <v>62.63157894736842</v>
      </c>
      <c r="T52" s="87">
        <f>SUM(T33:T51)</f>
        <v>1242</v>
      </c>
      <c r="U52" s="115">
        <f>T52/C52</f>
        <v>38.8125</v>
      </c>
      <c r="V52" s="87">
        <f>SUM(V33:V51)</f>
        <v>544</v>
      </c>
      <c r="W52" s="115">
        <f>V52/C52</f>
        <v>17</v>
      </c>
      <c r="X52" s="87">
        <f>SUM(X33:X51)</f>
        <v>539</v>
      </c>
      <c r="Y52" s="115">
        <f>X52/C52</f>
        <v>16.84375</v>
      </c>
      <c r="Z52" s="87">
        <f>SUM(Z33:Z51)</f>
        <v>318</v>
      </c>
      <c r="AA52" s="115">
        <f>Z52/C52</f>
        <v>9.9375</v>
      </c>
      <c r="AB52" s="87">
        <f>SUM(AB33:AB51)</f>
        <v>702</v>
      </c>
      <c r="AC52" s="120">
        <f>AB52/C52</f>
        <v>21.9375</v>
      </c>
    </row>
    <row r="53" spans="1:29" s="72" customFormat="1" ht="12" customHeight="1">
      <c r="A53" s="27"/>
      <c r="B53" s="28" t="s">
        <v>45</v>
      </c>
      <c r="C53" s="73"/>
      <c r="D53" s="29">
        <f>D53+G4</f>
        <v>2279</v>
      </c>
      <c r="E53" s="116">
        <f>D53/C52</f>
        <v>71.21875</v>
      </c>
      <c r="F53" s="29"/>
      <c r="G53" s="116"/>
      <c r="H53" s="33">
        <f>H53+H28</f>
        <v>589</v>
      </c>
      <c r="I53" s="29" t="s">
        <v>27</v>
      </c>
      <c r="J53" s="34">
        <f>J53+J28</f>
        <v>1249</v>
      </c>
      <c r="K53" s="116">
        <f>H53/J53*100</f>
        <v>47.157726180944756</v>
      </c>
      <c r="L53" s="33">
        <f>L53+L28</f>
        <v>202</v>
      </c>
      <c r="M53" s="29" t="s">
        <v>27</v>
      </c>
      <c r="N53" s="34">
        <f>N53+N28</f>
        <v>706</v>
      </c>
      <c r="O53" s="116">
        <f>L53/N53*100</f>
        <v>28.611898016997166</v>
      </c>
      <c r="P53" s="33">
        <f>P53+P28</f>
        <v>484</v>
      </c>
      <c r="Q53" s="29" t="s">
        <v>27</v>
      </c>
      <c r="R53" s="34">
        <f>R53+R28</f>
        <v>732</v>
      </c>
      <c r="S53" s="116">
        <f>P53/R53*100</f>
        <v>66.12021857923497</v>
      </c>
      <c r="T53" s="29"/>
      <c r="U53" s="116"/>
      <c r="V53" s="29"/>
      <c r="W53" s="116"/>
      <c r="X53" s="29"/>
      <c r="Y53" s="116"/>
      <c r="Z53" s="29"/>
      <c r="AA53" s="116"/>
      <c r="AB53" s="29"/>
      <c r="AC53" s="121"/>
    </row>
    <row r="58" spans="2:22" ht="12.75" customHeight="1">
      <c r="B58" s="68" t="s">
        <v>54</v>
      </c>
      <c r="C58" s="74"/>
      <c r="D58" s="74"/>
      <c r="E58" s="76"/>
      <c r="F58" s="75" t="s">
        <v>15</v>
      </c>
      <c r="G58" s="69"/>
      <c r="H58" s="75" t="s">
        <v>3</v>
      </c>
      <c r="I58" s="57"/>
      <c r="J58" s="79" t="s">
        <v>4</v>
      </c>
      <c r="K58" s="79" t="s">
        <v>5</v>
      </c>
      <c r="L58" s="79" t="s">
        <v>6</v>
      </c>
      <c r="M58" s="60"/>
      <c r="N58" s="102" t="s">
        <v>8</v>
      </c>
      <c r="O58" s="60"/>
      <c r="P58" s="58" t="s">
        <v>7</v>
      </c>
      <c r="Q58" s="61"/>
      <c r="R58" s="77" t="s">
        <v>3</v>
      </c>
      <c r="S58" s="77" t="s">
        <v>4</v>
      </c>
      <c r="T58" s="77" t="s">
        <v>5</v>
      </c>
      <c r="U58" s="108" t="s">
        <v>6</v>
      </c>
      <c r="V58" s="78" t="s">
        <v>8</v>
      </c>
    </row>
    <row r="59" spans="2:22" ht="12.75" customHeight="1">
      <c r="B59" s="42" t="s">
        <v>9</v>
      </c>
      <c r="C59" s="19"/>
      <c r="D59" s="19"/>
      <c r="E59" s="43"/>
      <c r="F59" s="62">
        <f>D52</f>
        <v>2350</v>
      </c>
      <c r="G59" s="97"/>
      <c r="H59" s="95">
        <f>(H59+J3)</f>
        <v>628</v>
      </c>
      <c r="I59" s="43"/>
      <c r="J59" s="45">
        <f>(J59)+(K3-J3)</f>
        <v>541</v>
      </c>
      <c r="K59" s="45">
        <f>(K59)+(L3-K3)</f>
        <v>598</v>
      </c>
      <c r="L59" s="45">
        <f>(L59)+(G3-L3)</f>
        <v>592</v>
      </c>
      <c r="M59" s="19"/>
      <c r="N59" s="105">
        <f>(N59)+(G16369-N16369)</f>
        <v>0</v>
      </c>
      <c r="O59" s="19"/>
      <c r="P59" s="138">
        <f>P59+P3</f>
        <v>26.428</v>
      </c>
      <c r="Q59" s="127"/>
      <c r="R59" s="139">
        <f aca="true" t="shared" si="26" ref="R59:U60">R59+R3</f>
        <v>27.689999999999994</v>
      </c>
      <c r="S59" s="139">
        <f t="shared" si="26"/>
        <v>25.31</v>
      </c>
      <c r="T59" s="139">
        <f t="shared" si="26"/>
        <v>27.549999999999994</v>
      </c>
      <c r="U59" s="140">
        <f t="shared" si="26"/>
        <v>24.89</v>
      </c>
      <c r="V59" s="141">
        <f>V59+V16369</f>
        <v>0</v>
      </c>
    </row>
    <row r="60" spans="2:22" ht="12.75" customHeight="1">
      <c r="B60" s="44" t="s">
        <v>45</v>
      </c>
      <c r="C60" s="22"/>
      <c r="D60" s="22"/>
      <c r="E60" s="4"/>
      <c r="F60" s="63">
        <f>D53</f>
        <v>2279</v>
      </c>
      <c r="G60" s="98"/>
      <c r="H60" s="96">
        <f>(H60)+(J4)</f>
        <v>548</v>
      </c>
      <c r="I60" s="4"/>
      <c r="J60" s="46">
        <f>(J60)+(K4-J4)</f>
        <v>569</v>
      </c>
      <c r="K60" s="99">
        <f>(K60)+(L4-K4)</f>
        <v>522</v>
      </c>
      <c r="L60" s="99">
        <f>(L60)+(G4-L4)</f>
        <v>640</v>
      </c>
      <c r="M60" s="22"/>
      <c r="N60" s="106">
        <f>(N60)+(G16370-N16370)</f>
        <v>0</v>
      </c>
      <c r="O60" s="22"/>
      <c r="P60" s="142">
        <f>P60+P4</f>
        <v>26.112</v>
      </c>
      <c r="Q60" s="123"/>
      <c r="R60" s="143">
        <f t="shared" si="26"/>
        <v>24.785000000000007</v>
      </c>
      <c r="S60" s="143">
        <f t="shared" si="26"/>
        <v>26.559999999999995</v>
      </c>
      <c r="T60" s="143">
        <f t="shared" si="26"/>
        <v>24.069999999999997</v>
      </c>
      <c r="U60" s="144">
        <f t="shared" si="26"/>
        <v>27.76999999999999</v>
      </c>
      <c r="V60" s="145">
        <f>V60+V16370</f>
        <v>0</v>
      </c>
    </row>
    <row r="62" spans="2:26" ht="12.75" customHeight="1">
      <c r="B62" s="68" t="s">
        <v>55</v>
      </c>
      <c r="C62" s="100">
        <f>C52</f>
        <v>32</v>
      </c>
      <c r="D62" s="74" t="s">
        <v>56</v>
      </c>
      <c r="E62" s="76"/>
      <c r="F62" s="75" t="s">
        <v>15</v>
      </c>
      <c r="G62" s="69"/>
      <c r="H62" s="75" t="s">
        <v>3</v>
      </c>
      <c r="I62" s="57"/>
      <c r="J62" s="79" t="s">
        <v>4</v>
      </c>
      <c r="K62" s="79" t="s">
        <v>5</v>
      </c>
      <c r="L62" s="79" t="s">
        <v>6</v>
      </c>
      <c r="M62" s="59"/>
      <c r="N62" s="102" t="s">
        <v>8</v>
      </c>
      <c r="O62" s="60"/>
      <c r="P62" s="58" t="s">
        <v>7</v>
      </c>
      <c r="Q62" s="61"/>
      <c r="R62" s="77" t="s">
        <v>3</v>
      </c>
      <c r="S62" s="77" t="s">
        <v>4</v>
      </c>
      <c r="T62" s="77" t="s">
        <v>5</v>
      </c>
      <c r="U62" s="108" t="s">
        <v>6</v>
      </c>
      <c r="V62" s="78" t="s">
        <v>8</v>
      </c>
      <c r="W62" s="111" t="s">
        <v>57</v>
      </c>
      <c r="X62" s="60"/>
      <c r="Y62" s="60"/>
      <c r="Z62" s="112">
        <f>(Z62)+COUNTA(V16370:V16371)</f>
        <v>0</v>
      </c>
    </row>
    <row r="63" spans="2:22" ht="12.75" customHeight="1">
      <c r="B63" s="42" t="s">
        <v>9</v>
      </c>
      <c r="C63" s="19"/>
      <c r="D63" s="19"/>
      <c r="E63" s="43"/>
      <c r="F63" s="124">
        <f>D52/C62</f>
        <v>73.4375</v>
      </c>
      <c r="G63" s="125"/>
      <c r="H63" s="126">
        <f>(H59/$C$62)</f>
        <v>19.625</v>
      </c>
      <c r="I63" s="127"/>
      <c r="J63" s="126">
        <f>(J59/$C$62)</f>
        <v>16.90625</v>
      </c>
      <c r="K63" s="126">
        <f>(K59/$C$62)</f>
        <v>18.6875</v>
      </c>
      <c r="L63" s="126">
        <f>(L59/$C$62)</f>
        <v>18.5</v>
      </c>
      <c r="M63" s="132"/>
      <c r="N63" s="127" t="e">
        <f>(N59/$Z$62)</f>
        <v>#DIV/0!</v>
      </c>
      <c r="O63" s="19"/>
      <c r="P63" s="64">
        <f>P59/C62</f>
        <v>0.825875</v>
      </c>
      <c r="Q63" s="47"/>
      <c r="R63" s="48">
        <f aca="true" t="shared" si="27" ref="R63:U64">R59/$C$62</f>
        <v>0.8653124999999998</v>
      </c>
      <c r="S63" s="48">
        <f t="shared" si="27"/>
        <v>0.7909375</v>
      </c>
      <c r="T63" s="48">
        <f t="shared" si="27"/>
        <v>0.8609374999999998</v>
      </c>
      <c r="U63" s="48">
        <f t="shared" si="27"/>
        <v>0.7778125</v>
      </c>
      <c r="V63" s="101" t="e">
        <f>V59/$Z$84</f>
        <v>#DIV/0!</v>
      </c>
    </row>
    <row r="64" spans="2:22" ht="12.75" customHeight="1">
      <c r="B64" s="44" t="s">
        <v>45</v>
      </c>
      <c r="C64" s="22"/>
      <c r="D64" s="22"/>
      <c r="E64" s="4"/>
      <c r="F64" s="128">
        <f>D53/C62</f>
        <v>71.21875</v>
      </c>
      <c r="G64" s="129"/>
      <c r="H64" s="130">
        <f>(H60/$C$62)</f>
        <v>17.125</v>
      </c>
      <c r="I64" s="123"/>
      <c r="J64" s="130">
        <f>(J60/$C$62)</f>
        <v>17.78125</v>
      </c>
      <c r="K64" s="130">
        <f>(K60/$C$62)</f>
        <v>16.3125</v>
      </c>
      <c r="L64" s="130">
        <f>(L60/$C$62)</f>
        <v>20</v>
      </c>
      <c r="M64" s="133"/>
      <c r="N64" s="131" t="e">
        <f>(N60/$Z$62)</f>
        <v>#DIV/0!</v>
      </c>
      <c r="O64" s="22"/>
      <c r="P64" s="65">
        <f>P60/C62</f>
        <v>0.816</v>
      </c>
      <c r="Q64" s="50"/>
      <c r="R64" s="51">
        <f t="shared" si="27"/>
        <v>0.7745312500000002</v>
      </c>
      <c r="S64" s="51">
        <f t="shared" si="27"/>
        <v>0.8299999999999998</v>
      </c>
      <c r="T64" s="51">
        <f t="shared" si="27"/>
        <v>0.7521874999999999</v>
      </c>
      <c r="U64" s="110">
        <f t="shared" si="27"/>
        <v>0.8678124999999997</v>
      </c>
      <c r="V64" s="107" t="e">
        <f>V60/$Z$84</f>
        <v>#DIV/0!</v>
      </c>
    </row>
  </sheetData>
  <printOptions/>
  <pageMargins left="0.11811023622047245" right="0.03937007874015748" top="0.03937007874015748" bottom="0.03937007874015748" header="0.3937007874015748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</cp:lastModifiedBy>
  <cp:lastPrinted>2005-05-31T15:04:19Z</cp:lastPrinted>
  <dcterms:created xsi:type="dcterms:W3CDTF">2005-05-31T15:04:29Z</dcterms:created>
  <dcterms:modified xsi:type="dcterms:W3CDTF">2005-05-31T15:04:52Z</dcterms:modified>
  <cp:category/>
  <cp:version/>
  <cp:contentType/>
  <cp:contentStatus/>
</cp:coreProperties>
</file>